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irkpatric\Documents\2016 Farm Succession programs\Webinars 2016-17\Financial Analysis november webinar\"/>
    </mc:Choice>
  </mc:AlternateContent>
  <bookViews>
    <workbookView xWindow="0" yWindow="0" windowWidth="23505" windowHeight="9630" activeTab="1"/>
  </bookViews>
  <sheets>
    <sheet name="Addl Draw Worksheet" sheetId="9" r:id="rId1"/>
    <sheet name="Handout" sheetId="10" r:id="rId2"/>
  </sheets>
  <definedNames>
    <definedName name="_xlnm.Print_Area" localSheetId="1">Handout!$A$1:$H$41</definedName>
  </definedNames>
  <calcPr calcId="162913" concurrentCalc="0"/>
</workbook>
</file>

<file path=xl/calcChain.xml><?xml version="1.0" encoding="utf-8"?>
<calcChain xmlns="http://schemas.openxmlformats.org/spreadsheetml/2006/main">
  <c r="E9" i="9" l="1"/>
  <c r="E13" i="9"/>
  <c r="C16" i="9"/>
  <c r="K10" i="9"/>
  <c r="K9" i="9"/>
  <c r="K6" i="9"/>
  <c r="K7" i="9"/>
  <c r="K5" i="9"/>
  <c r="K17" i="9"/>
  <c r="K16" i="9"/>
  <c r="K14" i="9"/>
  <c r="K8" i="9"/>
  <c r="K11" i="9"/>
  <c r="C17" i="9"/>
  <c r="C14" i="9"/>
  <c r="F10" i="9"/>
  <c r="F9" i="9"/>
  <c r="C8" i="9"/>
  <c r="C11" i="9"/>
  <c r="E6" i="9"/>
  <c r="F5" i="9"/>
  <c r="K15" i="9"/>
  <c r="K12" i="9"/>
  <c r="E17" i="9"/>
  <c r="F6" i="9"/>
  <c r="C15" i="9"/>
  <c r="E7" i="9"/>
  <c r="E16" i="9"/>
  <c r="F7" i="9"/>
  <c r="E8" i="9"/>
  <c r="H8" i="9"/>
  <c r="E11" i="9"/>
  <c r="F11" i="9"/>
  <c r="F8" i="9"/>
  <c r="F12" i="9"/>
</calcChain>
</file>

<file path=xl/sharedStrings.xml><?xml version="1.0" encoding="utf-8"?>
<sst xmlns="http://schemas.openxmlformats.org/spreadsheetml/2006/main" count="107" uniqueCount="96">
  <si>
    <t>Unpaid L/M =</t>
  </si>
  <si>
    <t>ROROA =</t>
  </si>
  <si>
    <t>Interest=</t>
  </si>
  <si>
    <t>Current</t>
  </si>
  <si>
    <t>Total Revenue</t>
  </si>
  <si>
    <t>Total Expenses</t>
  </si>
  <si>
    <t>Changes</t>
  </si>
  <si>
    <t>NFIFO</t>
  </si>
  <si>
    <t>User Input</t>
  </si>
  <si>
    <t>Formulas</t>
  </si>
  <si>
    <t>Percent Financed</t>
  </si>
  <si>
    <t>Interest rate</t>
  </si>
  <si>
    <t>Oper Exp Ratio</t>
  </si>
  <si>
    <t>Interest Exp Ratio</t>
  </si>
  <si>
    <r>
      <t xml:space="preserve">ATO      </t>
    </r>
    <r>
      <rPr>
        <sz val="9"/>
        <color theme="1"/>
        <rFont val="Calibri"/>
        <family val="2"/>
        <scheme val="minor"/>
      </rPr>
      <t>30   45</t>
    </r>
  </si>
  <si>
    <r>
      <t xml:space="preserve">OPM   </t>
    </r>
    <r>
      <rPr>
        <sz val="9"/>
        <color theme="1"/>
        <rFont val="Calibri"/>
        <family val="2"/>
        <scheme val="minor"/>
      </rPr>
      <t xml:space="preserve">  15   25</t>
    </r>
  </si>
  <si>
    <t>Total Assets</t>
  </si>
  <si>
    <t>Key Results</t>
  </si>
  <si>
    <t>User Input for all Income and Expense items</t>
  </si>
  <si>
    <t>TR, TE, NFIFO, and interest automatically adjust to user supplied changes in total assets, asset utilization (ATO), efficiency (OPM), interest rate, and percent financed</t>
  </si>
  <si>
    <t>Current Situation Before Any Changes</t>
  </si>
  <si>
    <t>New</t>
  </si>
  <si>
    <t>Change from Current</t>
  </si>
  <si>
    <t>Amount of Interest from "Current" to include in "New"</t>
  </si>
  <si>
    <t>Red     Green</t>
  </si>
  <si>
    <t>10%   -   5%</t>
  </si>
  <si>
    <t>80%   -   60%</t>
  </si>
  <si>
    <t>30%   -   45%</t>
  </si>
  <si>
    <t>15%   -   25%</t>
  </si>
  <si>
    <t>Ratio Scorecard</t>
  </si>
  <si>
    <t>Score Card</t>
  </si>
  <si>
    <t>Weak</t>
  </si>
  <si>
    <t>Strong</t>
  </si>
  <si>
    <t>Liquidity</t>
  </si>
  <si>
    <t>1.</t>
  </si>
  <si>
    <t>Current Ratio</t>
  </si>
  <si>
    <t>&lt;1.3</t>
  </si>
  <si>
    <t>1.3-2.0</t>
  </si>
  <si>
    <t>&gt;2.0</t>
  </si>
  <si>
    <t>3.</t>
  </si>
  <si>
    <t>Working Capital:Gross Revenue</t>
  </si>
  <si>
    <t>&lt;10%</t>
  </si>
  <si>
    <t>10%-30%</t>
  </si>
  <si>
    <t>&gt;30%</t>
  </si>
  <si>
    <t>Solvency</t>
  </si>
  <si>
    <t>4.</t>
  </si>
  <si>
    <t>&gt;60%</t>
  </si>
  <si>
    <t>30%-60%</t>
  </si>
  <si>
    <t>&lt;30%</t>
  </si>
  <si>
    <t>Profitability</t>
  </si>
  <si>
    <t>8.</t>
  </si>
  <si>
    <t>&lt;4%</t>
  </si>
  <si>
    <t>4%-8%</t>
  </si>
  <si>
    <t>&gt;8%</t>
  </si>
  <si>
    <t>9.</t>
  </si>
  <si>
    <t>&lt;3%</t>
  </si>
  <si>
    <t>3%-10%</t>
  </si>
  <si>
    <t>&gt;10%</t>
  </si>
  <si>
    <t>10.</t>
  </si>
  <si>
    <t>&lt;15%</t>
  </si>
  <si>
    <t>15%-25%</t>
  </si>
  <si>
    <t>&gt;25%</t>
  </si>
  <si>
    <t>Repayment Capacity</t>
  </si>
  <si>
    <t>15.</t>
  </si>
  <si>
    <t>Term-Debt Coverage Ratio</t>
  </si>
  <si>
    <t>&lt;1.25</t>
  </si>
  <si>
    <t>1.25-1.75</t>
  </si>
  <si>
    <t>&gt;1.75</t>
  </si>
  <si>
    <t>Financial Efficiency</t>
  </si>
  <si>
    <t>17.</t>
  </si>
  <si>
    <t>30%-45%</t>
  </si>
  <si>
    <t>&gt;45%</t>
  </si>
  <si>
    <t>18.</t>
  </si>
  <si>
    <r>
      <t>Operating Expense Ratio</t>
    </r>
    <r>
      <rPr>
        <vertAlign val="superscript"/>
        <sz val="12"/>
        <color theme="1"/>
        <rFont val="Calibri"/>
        <family val="2"/>
        <scheme val="minor"/>
      </rPr>
      <t>3</t>
    </r>
  </si>
  <si>
    <t>&gt;80%</t>
  </si>
  <si>
    <t>60%-80%</t>
  </si>
  <si>
    <t>&lt;60%</t>
  </si>
  <si>
    <t>19.</t>
  </si>
  <si>
    <t>Depreciation Expense Ratio</t>
  </si>
  <si>
    <t>5%-10%</t>
  </si>
  <si>
    <t>&lt;5%</t>
  </si>
  <si>
    <t>20.</t>
  </si>
  <si>
    <t>Interest Expense Ratio</t>
  </si>
  <si>
    <t>AgFA Avg</t>
  </si>
  <si>
    <t>Assessing Profitability Changes Needed to Accommodate Additional Draw/Profit</t>
  </si>
  <si>
    <t>Depreciation</t>
  </si>
  <si>
    <t>Additional Draw/Profit:</t>
  </si>
  <si>
    <t>Per Family (4 families)</t>
  </si>
  <si>
    <t>Caution</t>
  </si>
  <si>
    <t>M-View</t>
  </si>
  <si>
    <t>Comparison</t>
  </si>
  <si>
    <t>Rate of Return on Assets (ROA)</t>
  </si>
  <si>
    <t>Debt:Asset (D:A)</t>
  </si>
  <si>
    <t>Rate of Return on Equity (ROE)</t>
  </si>
  <si>
    <t>Operating Profit Margin (OPM)</t>
  </si>
  <si>
    <t>Asset Turnover Ratio (ATO)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</si>
</sst>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2" xfId="1" applyNumberFormat="1" applyFont="1" applyFill="1" applyBorder="1" applyAlignment="1" applyProtection="1">
      <protection locked="0"/>
    </xf>
    <xf numFmtId="10" fontId="2" fillId="0" borderId="6" xfId="2" applyNumberFormat="1" applyFont="1" applyFill="1" applyBorder="1" applyAlignment="1" applyProtection="1">
      <protection locked="0"/>
    </xf>
    <xf numFmtId="164" fontId="2" fillId="4" borderId="2" xfId="1" applyNumberFormat="1" applyFont="1" applyFill="1" applyBorder="1" applyAlignment="1" applyProtection="1">
      <protection locked="0"/>
    </xf>
    <xf numFmtId="37" fontId="2" fillId="4" borderId="2" xfId="1" applyNumberFormat="1" applyFont="1" applyFill="1" applyBorder="1" applyAlignment="1" applyProtection="1">
      <alignment horizontal="left"/>
      <protection locked="0"/>
    </xf>
    <xf numFmtId="164" fontId="2" fillId="4" borderId="1" xfId="1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3" borderId="2" xfId="1" applyNumberFormat="1" applyFont="1" applyFill="1" applyBorder="1" applyAlignment="1" applyProtection="1">
      <protection locked="0"/>
    </xf>
    <xf numFmtId="0" fontId="2" fillId="5" borderId="3" xfId="0" applyFont="1" applyFill="1" applyBorder="1" applyAlignment="1" applyProtection="1">
      <alignment horizontal="center" vertical="center" wrapText="1"/>
    </xf>
    <xf numFmtId="164" fontId="2" fillId="5" borderId="17" xfId="1" applyNumberFormat="1" applyFont="1" applyFill="1" applyBorder="1" applyAlignment="1" applyProtection="1">
      <protection locked="0"/>
    </xf>
    <xf numFmtId="37" fontId="2" fillId="5" borderId="17" xfId="1" applyNumberFormat="1" applyFont="1" applyFill="1" applyBorder="1" applyAlignment="1" applyProtection="1">
      <alignment horizontal="left"/>
      <protection locked="0"/>
    </xf>
    <xf numFmtId="10" fontId="2" fillId="5" borderId="18" xfId="2" applyNumberFormat="1" applyFont="1" applyFill="1" applyBorder="1" applyAlignment="1" applyProtection="1">
      <protection locked="0"/>
    </xf>
    <xf numFmtId="37" fontId="4" fillId="5" borderId="8" xfId="1" applyNumberFormat="1" applyFont="1" applyFill="1" applyBorder="1" applyAlignment="1" applyProtection="1">
      <alignment horizontal="center" vertical="center" wrapText="1"/>
    </xf>
    <xf numFmtId="164" fontId="2" fillId="4" borderId="9" xfId="1" applyNumberFormat="1" applyFont="1" applyFill="1" applyBorder="1" applyAlignment="1" applyProtection="1">
      <protection locked="0"/>
    </xf>
    <xf numFmtId="164" fontId="2" fillId="0" borderId="0" xfId="1" applyNumberFormat="1" applyFont="1" applyProtection="1">
      <protection locked="0"/>
    </xf>
    <xf numFmtId="164" fontId="2" fillId="0" borderId="1" xfId="1" applyNumberFormat="1" applyFont="1" applyFill="1" applyBorder="1" applyAlignment="1" applyProtection="1">
      <protection locked="0"/>
    </xf>
    <xf numFmtId="10" fontId="2" fillId="0" borderId="5" xfId="2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2" fillId="0" borderId="1" xfId="0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164" fontId="2" fillId="0" borderId="0" xfId="1" applyNumberFormat="1" applyFont="1" applyFill="1" applyBorder="1" applyAlignment="1" applyProtection="1">
      <protection locked="0"/>
    </xf>
    <xf numFmtId="37" fontId="4" fillId="2" borderId="11" xfId="1" applyNumberFormat="1" applyFont="1" applyFill="1" applyBorder="1" applyAlignment="1" applyProtection="1">
      <alignment horizontal="center" vertical="center" wrapText="1"/>
    </xf>
    <xf numFmtId="164" fontId="2" fillId="0" borderId="17" xfId="1" applyNumberFormat="1" applyFont="1" applyFill="1" applyBorder="1" applyAlignment="1" applyProtection="1">
      <protection locked="0"/>
    </xf>
    <xf numFmtId="10" fontId="2" fillId="0" borderId="18" xfId="2" applyNumberFormat="1" applyFont="1" applyFill="1" applyBorder="1" applyAlignment="1" applyProtection="1">
      <protection locked="0"/>
    </xf>
    <xf numFmtId="10" fontId="2" fillId="0" borderId="23" xfId="2" applyNumberFormat="1" applyFont="1" applyFill="1" applyBorder="1" applyAlignment="1" applyProtection="1">
      <protection locked="0"/>
    </xf>
    <xf numFmtId="10" fontId="2" fillId="0" borderId="24" xfId="2" applyNumberFormat="1" applyFont="1" applyFill="1" applyBorder="1" applyAlignment="1" applyProtection="1">
      <protection locked="0"/>
    </xf>
    <xf numFmtId="10" fontId="2" fillId="0" borderId="0" xfId="2" applyNumberFormat="1" applyFont="1" applyFill="1" applyBorder="1" applyAlignment="1" applyProtection="1">
      <protection locked="0"/>
    </xf>
    <xf numFmtId="164" fontId="2" fillId="4" borderId="17" xfId="1" applyNumberFormat="1" applyFont="1" applyFill="1" applyBorder="1" applyAlignment="1" applyProtection="1">
      <protection locked="0"/>
    </xf>
    <xf numFmtId="37" fontId="2" fillId="4" borderId="17" xfId="1" applyNumberFormat="1" applyFont="1" applyFill="1" applyBorder="1" applyAlignment="1" applyProtection="1">
      <alignment horizontal="left"/>
      <protection locked="0"/>
    </xf>
    <xf numFmtId="37" fontId="4" fillId="2" borderId="8" xfId="1" applyNumberFormat="1" applyFont="1" applyFill="1" applyBorder="1" applyAlignment="1" applyProtection="1">
      <alignment horizontal="center" vertical="center" wrapText="1"/>
    </xf>
    <xf numFmtId="10" fontId="2" fillId="0" borderId="13" xfId="2" applyNumberFormat="1" applyFont="1" applyFill="1" applyBorder="1" applyAlignment="1" applyProtection="1">
      <protection locked="0"/>
    </xf>
    <xf numFmtId="164" fontId="2" fillId="5" borderId="21" xfId="1" applyNumberFormat="1" applyFont="1" applyFill="1" applyBorder="1" applyAlignment="1" applyProtection="1">
      <protection locked="0"/>
    </xf>
    <xf numFmtId="37" fontId="2" fillId="5" borderId="20" xfId="1" applyNumberFormat="1" applyFont="1" applyFill="1" applyBorder="1" applyAlignment="1" applyProtection="1">
      <alignment horizontal="left"/>
      <protection locked="0"/>
    </xf>
    <xf numFmtId="164" fontId="2" fillId="5" borderId="20" xfId="1" applyNumberFormat="1" applyFont="1" applyFill="1" applyBorder="1" applyAlignment="1" applyProtection="1">
      <protection locked="0"/>
    </xf>
    <xf numFmtId="10" fontId="2" fillId="5" borderId="25" xfId="2" applyNumberFormat="1" applyFont="1" applyFill="1" applyBorder="1" applyAlignment="1" applyProtection="1">
      <protection locked="0"/>
    </xf>
    <xf numFmtId="164" fontId="2" fillId="5" borderId="22" xfId="1" applyNumberFormat="1" applyFont="1" applyFill="1" applyBorder="1" applyAlignment="1" applyProtection="1">
      <alignment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37" fontId="4" fillId="0" borderId="8" xfId="1" applyNumberFormat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10" fontId="2" fillId="0" borderId="9" xfId="2" applyNumberFormat="1" applyFont="1" applyBorder="1" applyProtection="1">
      <protection locked="0"/>
    </xf>
    <xf numFmtId="10" fontId="2" fillId="0" borderId="9" xfId="2" applyNumberFormat="1" applyFont="1" applyFill="1" applyBorder="1" applyProtection="1">
      <protection locked="0"/>
    </xf>
    <xf numFmtId="10" fontId="2" fillId="0" borderId="9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5" borderId="13" xfId="1" applyNumberFormat="1" applyFont="1" applyFill="1" applyBorder="1" applyAlignment="1" applyProtection="1">
      <alignment vertical="center" wrapText="1"/>
    </xf>
    <xf numFmtId="37" fontId="4" fillId="0" borderId="23" xfId="1" applyNumberFormat="1" applyFont="1" applyFill="1" applyBorder="1" applyAlignment="1" applyProtection="1">
      <alignment horizontal="center" vertical="center" wrapText="1"/>
    </xf>
    <xf numFmtId="37" fontId="4" fillId="0" borderId="0" xfId="1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164" fontId="2" fillId="4" borderId="19" xfId="1" applyNumberFormat="1" applyFont="1" applyFill="1" applyBorder="1" applyAlignment="1" applyProtection="1">
      <alignment vertical="center" wrapText="1"/>
    </xf>
    <xf numFmtId="49" fontId="7" fillId="0" borderId="19" xfId="0" applyNumberFormat="1" applyFont="1" applyBorder="1" applyAlignment="1">
      <alignment vertical="center"/>
    </xf>
    <xf numFmtId="0" fontId="2" fillId="0" borderId="0" xfId="0" applyFont="1"/>
    <xf numFmtId="49" fontId="2" fillId="0" borderId="1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10" fillId="0" borderId="1" xfId="0" applyNumberFormat="1" applyFont="1" applyBorder="1"/>
    <xf numFmtId="0" fontId="2" fillId="0" borderId="9" xfId="0" applyFont="1" applyBorder="1"/>
    <xf numFmtId="0" fontId="0" fillId="7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/>
    <xf numFmtId="49" fontId="2" fillId="0" borderId="1" xfId="0" applyNumberFormat="1" applyFont="1" applyBorder="1" applyAlignment="1">
      <alignment horizontal="center"/>
    </xf>
    <xf numFmtId="2" fontId="0" fillId="7" borderId="9" xfId="0" applyNumberFormat="1" applyFont="1" applyFill="1" applyBorder="1" applyAlignment="1">
      <alignment horizontal="center"/>
    </xf>
    <xf numFmtId="2" fontId="0" fillId="8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9" fontId="0" fillId="7" borderId="9" xfId="2" applyFont="1" applyFill="1" applyBorder="1" applyAlignment="1">
      <alignment horizontal="center"/>
    </xf>
    <xf numFmtId="16" fontId="0" fillId="3" borderId="9" xfId="0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3" fontId="2" fillId="0" borderId="2" xfId="1" applyFont="1" applyFill="1" applyBorder="1" applyAlignment="1">
      <alignment horizontal="center"/>
    </xf>
    <xf numFmtId="0" fontId="2" fillId="0" borderId="28" xfId="0" applyFont="1" applyBorder="1"/>
    <xf numFmtId="2" fontId="0" fillId="7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8" borderId="6" xfId="0" applyNumberFormat="1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49" fontId="2" fillId="0" borderId="9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65" fontId="2" fillId="0" borderId="6" xfId="2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37" fontId="0" fillId="0" borderId="0" xfId="1" applyNumberFormat="1" applyFont="1" applyFill="1" applyBorder="1" applyAlignment="1" applyProtection="1">
      <alignment horizontal="right" vertical="center" wrapText="1"/>
    </xf>
    <xf numFmtId="10" fontId="2" fillId="0" borderId="23" xfId="2" applyNumberFormat="1" applyFont="1" applyFill="1" applyBorder="1" applyProtection="1">
      <protection locked="0"/>
    </xf>
    <xf numFmtId="10" fontId="2" fillId="0" borderId="23" xfId="0" applyNumberFormat="1" applyFont="1" applyFill="1" applyBorder="1" applyProtection="1">
      <protection locked="0"/>
    </xf>
    <xf numFmtId="37" fontId="2" fillId="0" borderId="23" xfId="1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</xf>
    <xf numFmtId="37" fontId="4" fillId="0" borderId="27" xfId="1" applyNumberFormat="1" applyFont="1" applyFill="1" applyBorder="1" applyAlignment="1" applyProtection="1">
      <alignment horizontal="center" vertical="center" wrapText="1"/>
    </xf>
    <xf numFmtId="10" fontId="2" fillId="0" borderId="27" xfId="2" applyNumberFormat="1" applyFont="1" applyFill="1" applyBorder="1" applyAlignment="1" applyProtection="1">
      <protection locked="0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Protection="1"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32" xfId="0" applyFont="1" applyBorder="1" applyProtection="1">
      <protection locked="0"/>
    </xf>
    <xf numFmtId="10" fontId="2" fillId="5" borderId="31" xfId="2" applyNumberFormat="1" applyFont="1" applyFill="1" applyBorder="1" applyProtection="1">
      <protection locked="0"/>
    </xf>
    <xf numFmtId="10" fontId="2" fillId="5" borderId="21" xfId="2" applyNumberFormat="1" applyFont="1" applyFill="1" applyBorder="1" applyProtection="1">
      <protection locked="0"/>
    </xf>
    <xf numFmtId="10" fontId="2" fillId="5" borderId="21" xfId="0" applyNumberFormat="1" applyFont="1" applyFill="1" applyBorder="1" applyProtection="1">
      <protection locked="0"/>
    </xf>
    <xf numFmtId="10" fontId="2" fillId="5" borderId="33" xfId="0" applyNumberFormat="1" applyFont="1" applyFill="1" applyBorder="1" applyProtection="1">
      <protection locked="0"/>
    </xf>
    <xf numFmtId="37" fontId="0" fillId="2" borderId="34" xfId="1" applyNumberFormat="1" applyFont="1" applyFill="1" applyBorder="1" applyAlignment="1" applyProtection="1">
      <alignment horizontal="right" vertical="center" wrapText="1"/>
    </xf>
    <xf numFmtId="37" fontId="0" fillId="0" borderId="9" xfId="1" applyNumberFormat="1" applyFont="1" applyFill="1" applyBorder="1" applyAlignment="1" applyProtection="1">
      <alignment horizontal="right" vertical="center" wrapText="1"/>
    </xf>
    <xf numFmtId="10" fontId="2" fillId="4" borderId="9" xfId="2" applyNumberFormat="1" applyFont="1" applyFill="1" applyBorder="1" applyProtection="1">
      <protection locked="0"/>
    </xf>
    <xf numFmtId="10" fontId="2" fillId="4" borderId="9" xfId="0" applyNumberFormat="1" applyFont="1" applyFill="1" applyBorder="1" applyProtection="1">
      <protection locked="0"/>
    </xf>
    <xf numFmtId="37" fontId="2" fillId="4" borderId="28" xfId="1" applyNumberFormat="1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/>
      <protection locked="0"/>
    </xf>
    <xf numFmtId="164" fontId="3" fillId="2" borderId="27" xfId="0" applyNumberFormat="1" applyFont="1" applyFill="1" applyBorder="1" applyProtection="1"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165" fontId="2" fillId="4" borderId="1" xfId="2" applyNumberFormat="1" applyFont="1" applyFill="1" applyBorder="1" applyAlignment="1">
      <alignment horizontal="center"/>
    </xf>
    <xf numFmtId="165" fontId="2" fillId="4" borderId="5" xfId="2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20</xdr:row>
      <xdr:rowOff>12700</xdr:rowOff>
    </xdr:from>
    <xdr:to>
      <xdr:col>7</xdr:col>
      <xdr:colOff>692150</xdr:colOff>
      <xdr:row>40</xdr:row>
      <xdr:rowOff>107949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4413250"/>
          <a:ext cx="5791200" cy="403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opLeftCell="A4" zoomScale="130" zoomScaleNormal="130" workbookViewId="0">
      <selection activeCell="H8" sqref="H8"/>
    </sheetView>
  </sheetViews>
  <sheetFormatPr defaultColWidth="8.7109375" defaultRowHeight="15.75" x14ac:dyDescent="0.25"/>
  <cols>
    <col min="1" max="1" width="5" style="1" customWidth="1"/>
    <col min="2" max="2" width="16.7109375" style="1" customWidth="1"/>
    <col min="3" max="3" width="13.7109375" style="1" customWidth="1"/>
    <col min="4" max="4" width="1.5703125" style="1" customWidth="1"/>
    <col min="5" max="5" width="20.85546875" style="1" customWidth="1"/>
    <col min="6" max="6" width="21.42578125" style="1" customWidth="1"/>
    <col min="7" max="7" width="1.5703125" style="1" customWidth="1"/>
    <col min="8" max="8" width="23.28515625" style="111" customWidth="1"/>
    <col min="9" max="9" width="94.140625" style="111" customWidth="1"/>
    <col min="10" max="10" width="15.7109375" style="1" customWidth="1"/>
    <col min="11" max="11" width="16.140625" style="1" customWidth="1"/>
    <col min="12" max="17" width="15.42578125" style="1" customWidth="1"/>
    <col min="18" max="16384" width="8.7109375" style="1"/>
  </cols>
  <sheetData>
    <row r="1" spans="2:19" ht="18.95" customHeight="1" thickTop="1" thickBot="1" x14ac:dyDescent="0.3">
      <c r="B1" s="141" t="s">
        <v>8</v>
      </c>
      <c r="C1" s="142" t="s">
        <v>6</v>
      </c>
      <c r="D1" s="45"/>
      <c r="E1" s="154" t="s">
        <v>84</v>
      </c>
      <c r="F1" s="154"/>
      <c r="G1" s="16"/>
      <c r="H1" s="112"/>
      <c r="I1" s="112"/>
      <c r="J1" s="48"/>
      <c r="K1" s="49"/>
    </row>
    <row r="2" spans="2:19" ht="18.95" customHeight="1" thickTop="1" thickBot="1" x14ac:dyDescent="0.3">
      <c r="B2" s="143" t="s">
        <v>9</v>
      </c>
      <c r="C2" s="144" t="s">
        <v>17</v>
      </c>
      <c r="D2" s="45"/>
      <c r="E2" s="155"/>
      <c r="F2" s="155"/>
      <c r="G2" s="16"/>
      <c r="H2" s="112"/>
      <c r="I2" s="112"/>
      <c r="J2" s="50"/>
      <c r="K2" s="51"/>
    </row>
    <row r="3" spans="2:19" ht="64.5" customHeight="1" thickTop="1" thickBot="1" x14ac:dyDescent="0.3">
      <c r="B3" s="156" t="s">
        <v>20</v>
      </c>
      <c r="C3" s="157"/>
      <c r="D3" s="45"/>
      <c r="E3" s="158" t="s">
        <v>19</v>
      </c>
      <c r="F3" s="159"/>
      <c r="G3" s="16"/>
      <c r="H3" s="110"/>
      <c r="I3" s="110"/>
      <c r="J3" s="160" t="s">
        <v>18</v>
      </c>
      <c r="K3" s="161"/>
    </row>
    <row r="4" spans="2:19" ht="24.95" customHeight="1" thickTop="1" x14ac:dyDescent="0.25">
      <c r="B4" s="2"/>
      <c r="C4" s="53" t="s">
        <v>3</v>
      </c>
      <c r="D4" s="54"/>
      <c r="E4" s="55" t="s">
        <v>21</v>
      </c>
      <c r="F4" s="56" t="s">
        <v>22</v>
      </c>
      <c r="G4" s="57"/>
      <c r="H4" s="125"/>
      <c r="I4" s="113"/>
      <c r="J4" s="56" t="s">
        <v>22</v>
      </c>
      <c r="K4" s="56" t="s">
        <v>21</v>
      </c>
    </row>
    <row r="5" spans="2:19" x14ac:dyDescent="0.25">
      <c r="B5" s="3" t="s">
        <v>16</v>
      </c>
      <c r="C5" s="10">
        <v>4122300</v>
      </c>
      <c r="D5" s="40"/>
      <c r="E5" s="21">
        <v>4122300</v>
      </c>
      <c r="F5" s="15">
        <f>E5-C5</f>
        <v>0</v>
      </c>
      <c r="G5" s="17"/>
      <c r="H5" s="128"/>
      <c r="I5" s="121"/>
      <c r="J5" s="36">
        <v>974009</v>
      </c>
      <c r="K5" s="31">
        <f>C5+J5</f>
        <v>5096309</v>
      </c>
      <c r="M5" s="22">
        <v>1525991</v>
      </c>
      <c r="N5" s="22">
        <v>5525313</v>
      </c>
      <c r="O5" s="22">
        <v>2500000</v>
      </c>
    </row>
    <row r="6" spans="2:19" x14ac:dyDescent="0.25">
      <c r="B6" s="3" t="s">
        <v>4</v>
      </c>
      <c r="C6" s="11">
        <v>1423450</v>
      </c>
      <c r="D6" s="41"/>
      <c r="E6" s="13">
        <f>E14*E5</f>
        <v>1423430.19</v>
      </c>
      <c r="F6" s="15">
        <f t="shared" ref="F6:F11" si="0">E6-C6</f>
        <v>-19.810000000055879</v>
      </c>
      <c r="G6" s="18"/>
      <c r="H6" s="129"/>
      <c r="I6" s="122"/>
      <c r="J6" s="37">
        <v>335000</v>
      </c>
      <c r="K6" s="47">
        <f>C6+J6</f>
        <v>1758450</v>
      </c>
      <c r="M6" s="22">
        <v>600000</v>
      </c>
      <c r="N6" s="22">
        <v>2171448.0090000001</v>
      </c>
      <c r="O6" s="22">
        <v>859999.99999999988</v>
      </c>
    </row>
    <row r="7" spans="2:19" x14ac:dyDescent="0.25">
      <c r="B7" s="3" t="s">
        <v>5</v>
      </c>
      <c r="C7" s="11">
        <v>1290876</v>
      </c>
      <c r="D7" s="41"/>
      <c r="E7" s="13">
        <f>E6+E9-E10-(E15*E6)</f>
        <v>1290914.6317109999</v>
      </c>
      <c r="F7" s="15">
        <f t="shared" si="0"/>
        <v>38.631710999878123</v>
      </c>
      <c r="G7" s="18"/>
      <c r="H7" s="145" t="s">
        <v>87</v>
      </c>
      <c r="I7" s="122"/>
      <c r="J7" s="37">
        <v>317991</v>
      </c>
      <c r="K7" s="47">
        <f>C7+J7</f>
        <v>1608867</v>
      </c>
      <c r="M7" s="22">
        <v>450000</v>
      </c>
      <c r="N7" s="22">
        <v>1875841.3583080003</v>
      </c>
      <c r="O7" s="22">
        <v>717991.35999999987</v>
      </c>
    </row>
    <row r="8" spans="2:19" x14ac:dyDescent="0.25">
      <c r="B8" s="3" t="s">
        <v>7</v>
      </c>
      <c r="C8" s="8">
        <f>C6-C7</f>
        <v>132574</v>
      </c>
      <c r="D8" s="42"/>
      <c r="E8" s="14">
        <f>E6-E7</f>
        <v>132515.55828900007</v>
      </c>
      <c r="F8" s="15">
        <f t="shared" si="0"/>
        <v>-58.441710999934003</v>
      </c>
      <c r="G8" s="17"/>
      <c r="H8" s="146">
        <f>E8/4</f>
        <v>33128.889572250016</v>
      </c>
      <c r="I8" s="122"/>
      <c r="J8" s="31"/>
      <c r="K8" s="31">
        <f>K6-K7</f>
        <v>149583</v>
      </c>
      <c r="M8" s="22">
        <v>150000</v>
      </c>
      <c r="N8" s="22">
        <v>295606.65069199982</v>
      </c>
      <c r="O8" s="22">
        <v>142008.64000000001</v>
      </c>
    </row>
    <row r="9" spans="2:19" x14ac:dyDescent="0.25">
      <c r="B9" s="3" t="s">
        <v>2</v>
      </c>
      <c r="C9" s="10">
        <v>56943</v>
      </c>
      <c r="D9" s="42"/>
      <c r="E9" s="23">
        <f>(((E5-C5)*E18)*E19)+E20</f>
        <v>56943</v>
      </c>
      <c r="F9" s="15">
        <f t="shared" si="0"/>
        <v>0</v>
      </c>
      <c r="G9" s="17"/>
      <c r="H9" s="129"/>
      <c r="I9" s="122"/>
      <c r="J9" s="36">
        <v>39020</v>
      </c>
      <c r="K9" s="31">
        <f>C9+J9</f>
        <v>95963</v>
      </c>
      <c r="M9" s="22">
        <v>24862</v>
      </c>
      <c r="N9" s="22">
        <v>174836.57500000001</v>
      </c>
      <c r="O9" s="22">
        <v>63822.360000000008</v>
      </c>
    </row>
    <row r="10" spans="2:19" x14ac:dyDescent="0.25">
      <c r="B10" s="3" t="s">
        <v>0</v>
      </c>
      <c r="C10" s="10">
        <v>0</v>
      </c>
      <c r="D10" s="42"/>
      <c r="E10" s="12">
        <v>0</v>
      </c>
      <c r="F10" s="15">
        <f t="shared" si="0"/>
        <v>0</v>
      </c>
      <c r="G10" s="17"/>
      <c r="H10" s="129"/>
      <c r="I10" s="123"/>
      <c r="J10" s="36"/>
      <c r="K10" s="31">
        <f>C10+J10</f>
        <v>0</v>
      </c>
      <c r="M10" s="28">
        <v>62211</v>
      </c>
      <c r="N10" s="28">
        <v>62211</v>
      </c>
      <c r="O10" s="28">
        <v>62211</v>
      </c>
      <c r="P10" s="7"/>
      <c r="Q10" s="7"/>
      <c r="R10" s="7"/>
      <c r="S10" s="7"/>
    </row>
    <row r="11" spans="2:19" ht="16.5" thickBot="1" x14ac:dyDescent="0.3">
      <c r="B11" s="4" t="s">
        <v>1</v>
      </c>
      <c r="C11" s="9">
        <f>(C8+C9-C10)/C5</f>
        <v>4.5973606966984451E-2</v>
      </c>
      <c r="D11" s="43"/>
      <c r="E11" s="24">
        <f>(E8+E9-E10)/E5</f>
        <v>4.5959430000000016E-2</v>
      </c>
      <c r="F11" s="15">
        <f t="shared" si="0"/>
        <v>-1.4176966984434658E-5</v>
      </c>
      <c r="G11" s="19"/>
      <c r="H11" s="129"/>
      <c r="I11" s="122"/>
      <c r="J11" s="32"/>
      <c r="K11" s="32">
        <f>(K8+K9-K10)/K5</f>
        <v>4.8181144432176304E-2</v>
      </c>
      <c r="M11" s="29">
        <v>7.382153630001749E-2</v>
      </c>
      <c r="N11" s="28">
        <v>7.3883999999999964E-2</v>
      </c>
      <c r="O11" s="28">
        <v>5.7448000000000013E-2</v>
      </c>
      <c r="P11" s="7"/>
      <c r="Q11" s="7"/>
      <c r="R11" s="7"/>
      <c r="S11" s="7"/>
    </row>
    <row r="12" spans="2:19" ht="21.6" customHeight="1" thickTop="1" thickBot="1" x14ac:dyDescent="0.3">
      <c r="B12" s="5"/>
      <c r="C12" s="26"/>
      <c r="D12" s="44"/>
      <c r="E12" s="136" t="s">
        <v>86</v>
      </c>
      <c r="F12" s="30">
        <f>F8</f>
        <v>-58.441710999934003</v>
      </c>
      <c r="G12" s="20"/>
      <c r="H12" s="130"/>
      <c r="I12" s="124"/>
      <c r="J12" s="46"/>
      <c r="K12" s="38">
        <f>K8-C8</f>
        <v>17009</v>
      </c>
      <c r="M12" s="25"/>
      <c r="N12" s="25"/>
      <c r="O12" s="7"/>
      <c r="P12" s="7"/>
      <c r="Q12" s="7"/>
      <c r="R12" s="7"/>
      <c r="S12" s="7"/>
    </row>
    <row r="13" spans="2:19" ht="16.5" customHeight="1" thickTop="1" thickBot="1" x14ac:dyDescent="0.3">
      <c r="B13" s="65" t="s">
        <v>85</v>
      </c>
      <c r="C13" s="66">
        <v>197189</v>
      </c>
      <c r="D13" s="62"/>
      <c r="E13" s="137">
        <f>((E5-C5)/7)+C13</f>
        <v>197189</v>
      </c>
      <c r="F13" s="64"/>
      <c r="G13" s="20"/>
      <c r="H13" s="126"/>
      <c r="I13" s="63"/>
      <c r="J13" s="63"/>
      <c r="K13" s="63"/>
      <c r="M13" s="52"/>
      <c r="N13" s="52"/>
      <c r="O13" s="7"/>
      <c r="P13" s="7"/>
      <c r="Q13" s="7"/>
      <c r="R13" s="7"/>
      <c r="S13" s="7"/>
    </row>
    <row r="14" spans="2:19" ht="17.25" thickTop="1" thickBot="1" x14ac:dyDescent="0.3">
      <c r="B14" s="27" t="s">
        <v>14</v>
      </c>
      <c r="C14" s="58">
        <f>C6/C5</f>
        <v>0.34530480556970622</v>
      </c>
      <c r="D14" s="132"/>
      <c r="E14" s="138">
        <v>0.3453</v>
      </c>
      <c r="F14" s="7"/>
      <c r="G14" s="19"/>
      <c r="H14" s="127"/>
      <c r="I14" s="33"/>
      <c r="J14" s="33"/>
      <c r="K14" s="33">
        <f>K6/K5</f>
        <v>0.3450438346654412</v>
      </c>
      <c r="M14" s="7"/>
      <c r="N14" s="7"/>
      <c r="O14" s="7"/>
      <c r="P14" s="7"/>
      <c r="Q14" s="7"/>
      <c r="R14" s="7"/>
      <c r="S14" s="7"/>
    </row>
    <row r="15" spans="2:19" ht="17.25" thickTop="1" thickBot="1" x14ac:dyDescent="0.3">
      <c r="B15" s="27" t="s">
        <v>15</v>
      </c>
      <c r="C15" s="58">
        <f>(C8+C9-C10)/C6</f>
        <v>0.13313920404650673</v>
      </c>
      <c r="D15" s="133"/>
      <c r="E15" s="138">
        <v>0.1331</v>
      </c>
      <c r="F15" s="7"/>
      <c r="G15" s="19"/>
      <c r="H15" s="127"/>
      <c r="I15" s="33"/>
      <c r="J15" s="34"/>
      <c r="K15" s="34">
        <f>(K8+K9-K10)/K6</f>
        <v>0.13963774915408456</v>
      </c>
      <c r="M15" s="7"/>
      <c r="N15" s="7"/>
      <c r="O15" s="7"/>
      <c r="P15" s="7"/>
      <c r="Q15" s="7"/>
      <c r="R15" s="7"/>
      <c r="S15" s="7"/>
    </row>
    <row r="16" spans="2:19" ht="17.25" thickTop="1" thickBot="1" x14ac:dyDescent="0.3">
      <c r="B16" s="27" t="s">
        <v>12</v>
      </c>
      <c r="C16" s="58">
        <f>(C7-C13-C9)/C6</f>
        <v>0.72833186975306474</v>
      </c>
      <c r="D16" s="133"/>
      <c r="E16" s="59">
        <f>(E7-E13-E9)/E6</f>
        <v>0.72836914588062796</v>
      </c>
      <c r="F16" s="7"/>
      <c r="G16" s="19"/>
      <c r="H16" s="127"/>
      <c r="I16" s="33"/>
      <c r="J16" s="34"/>
      <c r="K16" s="34">
        <f>K7/K6</f>
        <v>0.91493474366629701</v>
      </c>
    </row>
    <row r="17" spans="2:11" ht="17.25" thickTop="1" thickBot="1" x14ac:dyDescent="0.3">
      <c r="B17" s="27" t="s">
        <v>13</v>
      </c>
      <c r="C17" s="58">
        <f>C9/C6</f>
        <v>4.0003512592644633E-2</v>
      </c>
      <c r="D17" s="133"/>
      <c r="E17" s="58">
        <f>E9/E6</f>
        <v>4.0004069324959313E-2</v>
      </c>
      <c r="F17" s="7"/>
      <c r="G17" s="19"/>
      <c r="H17" s="127"/>
      <c r="I17" s="33"/>
      <c r="J17" s="32"/>
      <c r="K17" s="32">
        <f>K9/K6</f>
        <v>5.4572492820381589E-2</v>
      </c>
    </row>
    <row r="18" spans="2:11" ht="17.25" thickTop="1" thickBot="1" x14ac:dyDescent="0.3">
      <c r="B18" s="27" t="s">
        <v>10</v>
      </c>
      <c r="C18" s="59"/>
      <c r="D18" s="133"/>
      <c r="E18" s="139">
        <v>0.75</v>
      </c>
      <c r="F18" s="7"/>
      <c r="G18" s="19"/>
      <c r="H18" s="127"/>
      <c r="I18" s="35"/>
      <c r="J18" s="39"/>
      <c r="K18" s="39"/>
    </row>
    <row r="19" spans="2:11" ht="17.25" thickTop="1" thickBot="1" x14ac:dyDescent="0.3">
      <c r="B19" s="27" t="s">
        <v>11</v>
      </c>
      <c r="C19" s="60"/>
      <c r="D19" s="134"/>
      <c r="E19" s="138">
        <v>0.05</v>
      </c>
      <c r="F19" s="7"/>
      <c r="G19" s="19"/>
      <c r="H19" s="35"/>
      <c r="I19" s="35"/>
      <c r="J19" s="35"/>
      <c r="K19" s="35"/>
    </row>
    <row r="20" spans="2:11" ht="30.95" customHeight="1" thickTop="1" thickBot="1" x14ac:dyDescent="0.3">
      <c r="B20" s="152" t="s">
        <v>23</v>
      </c>
      <c r="C20" s="153"/>
      <c r="D20" s="135"/>
      <c r="E20" s="140">
        <v>56943</v>
      </c>
      <c r="F20" s="119"/>
      <c r="G20" s="19"/>
      <c r="H20" s="6"/>
      <c r="I20" s="6"/>
      <c r="J20" s="6"/>
      <c r="K20" s="6"/>
    </row>
    <row r="21" spans="2:11" ht="6" customHeight="1" thickTop="1" x14ac:dyDescent="0.25">
      <c r="B21" s="115"/>
      <c r="C21" s="7"/>
      <c r="D21" s="6"/>
      <c r="E21" s="6"/>
      <c r="F21" s="6"/>
      <c r="G21" s="114"/>
      <c r="H21" s="6"/>
      <c r="I21" s="6"/>
    </row>
    <row r="22" spans="2:11" ht="12.6" customHeight="1" x14ac:dyDescent="0.25">
      <c r="B22" s="115"/>
      <c r="C22" s="7"/>
      <c r="D22" s="6"/>
      <c r="E22" s="6"/>
      <c r="F22" s="6"/>
      <c r="G22" s="114"/>
      <c r="H22" s="6"/>
      <c r="I22" s="6"/>
    </row>
    <row r="23" spans="2:11" x14ac:dyDescent="0.25">
      <c r="B23" s="131"/>
      <c r="C23" s="61" t="s">
        <v>24</v>
      </c>
      <c r="D23" s="7"/>
      <c r="E23" s="7"/>
      <c r="F23" s="7"/>
      <c r="G23" s="116"/>
    </row>
    <row r="24" spans="2:11" x14ac:dyDescent="0.25">
      <c r="B24" s="27" t="s">
        <v>14</v>
      </c>
      <c r="C24" s="61" t="s">
        <v>27</v>
      </c>
      <c r="D24" s="7"/>
      <c r="E24" s="7"/>
      <c r="F24" s="7"/>
      <c r="G24" s="116"/>
    </row>
    <row r="25" spans="2:11" x14ac:dyDescent="0.25">
      <c r="B25" s="27" t="s">
        <v>15</v>
      </c>
      <c r="C25" s="61" t="s">
        <v>28</v>
      </c>
      <c r="D25" s="7"/>
      <c r="E25" s="7"/>
      <c r="F25" s="7"/>
      <c r="G25" s="116"/>
    </row>
    <row r="26" spans="2:11" x14ac:dyDescent="0.25">
      <c r="B26" s="27" t="s">
        <v>12</v>
      </c>
      <c r="C26" s="61" t="s">
        <v>26</v>
      </c>
      <c r="D26" s="7"/>
      <c r="E26" s="7"/>
      <c r="F26" s="7"/>
      <c r="G26" s="116"/>
    </row>
    <row r="27" spans="2:11" ht="16.5" thickBot="1" x14ac:dyDescent="0.3">
      <c r="B27" s="117" t="s">
        <v>13</v>
      </c>
      <c r="C27" s="118" t="s">
        <v>25</v>
      </c>
      <c r="D27" s="119"/>
      <c r="E27" s="119"/>
      <c r="F27" s="119"/>
      <c r="G27" s="120"/>
    </row>
    <row r="28" spans="2:11" ht="16.5" thickTop="1" x14ac:dyDescent="0.25"/>
  </sheetData>
  <mergeCells count="5">
    <mergeCell ref="B20:C20"/>
    <mergeCell ref="E1:F2"/>
    <mergeCell ref="B3:C3"/>
    <mergeCell ref="E3:F3"/>
    <mergeCell ref="J3:K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H41"/>
    </sheetView>
  </sheetViews>
  <sheetFormatPr defaultColWidth="8.85546875" defaultRowHeight="15.75" x14ac:dyDescent="0.25"/>
  <cols>
    <col min="1" max="1" width="4.85546875" style="103" customWidth="1"/>
    <col min="2" max="2" width="33.42578125" style="68" customWidth="1"/>
    <col min="3" max="3" width="7.42578125" style="68" customWidth="1"/>
    <col min="4" max="4" width="8.7109375" style="68" customWidth="1"/>
    <col min="5" max="5" width="7.42578125" style="68" customWidth="1"/>
    <col min="6" max="6" width="1.5703125" style="85" customWidth="1"/>
    <col min="7" max="8" width="10.42578125" style="68" customWidth="1"/>
    <col min="9" max="9" width="9.140625" style="102" customWidth="1"/>
    <col min="10" max="10" width="8.85546875" style="102"/>
    <col min="11" max="16384" width="8.85546875" style="68"/>
  </cols>
  <sheetData>
    <row r="1" spans="1:9" ht="24.95" customHeight="1" thickTop="1" x14ac:dyDescent="0.25">
      <c r="A1" s="167" t="s">
        <v>29</v>
      </c>
      <c r="B1" s="168"/>
      <c r="C1" s="168"/>
      <c r="D1" s="168"/>
      <c r="E1" s="169"/>
      <c r="F1" s="67"/>
      <c r="G1" s="162" t="s">
        <v>90</v>
      </c>
      <c r="H1" s="163"/>
      <c r="I1" s="105"/>
    </row>
    <row r="2" spans="1:9" ht="18.75" x14ac:dyDescent="0.3">
      <c r="A2" s="69"/>
      <c r="B2" s="70"/>
      <c r="C2" s="164" t="s">
        <v>30</v>
      </c>
      <c r="D2" s="165"/>
      <c r="E2" s="166"/>
      <c r="F2" s="71"/>
      <c r="G2" s="72"/>
      <c r="H2" s="106"/>
      <c r="I2" s="73"/>
    </row>
    <row r="3" spans="1:9" x14ac:dyDescent="0.25">
      <c r="A3" s="96"/>
      <c r="B3" s="104"/>
      <c r="C3" s="74" t="s">
        <v>31</v>
      </c>
      <c r="D3" s="74" t="s">
        <v>88</v>
      </c>
      <c r="E3" s="75" t="s">
        <v>32</v>
      </c>
      <c r="F3" s="76"/>
      <c r="G3" s="147" t="s">
        <v>89</v>
      </c>
      <c r="H3" s="77" t="s">
        <v>83</v>
      </c>
      <c r="I3" s="78"/>
    </row>
    <row r="4" spans="1:9" ht="18.75" x14ac:dyDescent="0.3">
      <c r="A4" s="79" t="s">
        <v>33</v>
      </c>
      <c r="B4" s="80"/>
      <c r="C4" s="81"/>
      <c r="D4" s="82"/>
      <c r="E4" s="83"/>
      <c r="F4" s="71"/>
      <c r="G4" s="148"/>
      <c r="H4" s="84"/>
      <c r="I4" s="85"/>
    </row>
    <row r="5" spans="1:9" x14ac:dyDescent="0.25">
      <c r="A5" s="86" t="s">
        <v>34</v>
      </c>
      <c r="B5" s="80" t="s">
        <v>35</v>
      </c>
      <c r="C5" s="87" t="s">
        <v>36</v>
      </c>
      <c r="D5" s="82" t="s">
        <v>37</v>
      </c>
      <c r="E5" s="88" t="s">
        <v>38</v>
      </c>
      <c r="F5" s="89"/>
      <c r="G5" s="149">
        <v>1.1113441449459933</v>
      </c>
      <c r="H5" s="90">
        <v>11.314838281438572</v>
      </c>
      <c r="I5" s="91"/>
    </row>
    <row r="6" spans="1:9" x14ac:dyDescent="0.25">
      <c r="A6" s="86" t="s">
        <v>39</v>
      </c>
      <c r="B6" s="80" t="s">
        <v>40</v>
      </c>
      <c r="C6" s="92" t="s">
        <v>41</v>
      </c>
      <c r="D6" s="93" t="s">
        <v>42</v>
      </c>
      <c r="E6" s="88" t="s">
        <v>43</v>
      </c>
      <c r="F6" s="89"/>
      <c r="G6" s="150">
        <v>3.3044364045101693E-2</v>
      </c>
      <c r="H6" s="94">
        <v>0.26121375862053159</v>
      </c>
      <c r="I6" s="95"/>
    </row>
    <row r="7" spans="1:9" ht="18.75" x14ac:dyDescent="0.3">
      <c r="A7" s="79" t="s">
        <v>44</v>
      </c>
      <c r="B7" s="80"/>
      <c r="C7" s="87"/>
      <c r="D7" s="82"/>
      <c r="E7" s="88"/>
      <c r="F7" s="89"/>
      <c r="G7" s="149"/>
      <c r="H7" s="97"/>
      <c r="I7" s="91"/>
    </row>
    <row r="8" spans="1:9" x14ac:dyDescent="0.25">
      <c r="A8" s="86" t="s">
        <v>45</v>
      </c>
      <c r="B8" s="80" t="s">
        <v>92</v>
      </c>
      <c r="C8" s="87" t="s">
        <v>46</v>
      </c>
      <c r="D8" s="82" t="s">
        <v>47</v>
      </c>
      <c r="E8" s="88" t="s">
        <v>48</v>
      </c>
      <c r="F8" s="89"/>
      <c r="G8" s="150">
        <v>0.535865153563862</v>
      </c>
      <c r="H8" s="94">
        <v>0.1926139848077266</v>
      </c>
      <c r="I8" s="95"/>
    </row>
    <row r="9" spans="1:9" ht="18.75" x14ac:dyDescent="0.3">
      <c r="A9" s="79" t="s">
        <v>49</v>
      </c>
      <c r="B9" s="80"/>
      <c r="C9" s="87"/>
      <c r="D9" s="82"/>
      <c r="E9" s="88"/>
      <c r="F9" s="89"/>
      <c r="G9" s="149"/>
      <c r="H9" s="97"/>
      <c r="I9" s="91"/>
    </row>
    <row r="10" spans="1:9" x14ac:dyDescent="0.25">
      <c r="A10" s="86" t="s">
        <v>50</v>
      </c>
      <c r="B10" s="80" t="s">
        <v>91</v>
      </c>
      <c r="C10" s="87" t="s">
        <v>51</v>
      </c>
      <c r="D10" s="82" t="s">
        <v>52</v>
      </c>
      <c r="E10" s="88" t="s">
        <v>53</v>
      </c>
      <c r="F10" s="89"/>
      <c r="G10" s="150">
        <v>4.6026253065794956E-2</v>
      </c>
      <c r="H10" s="94">
        <v>6.7875166840694945E-2</v>
      </c>
      <c r="I10" s="95"/>
    </row>
    <row r="11" spans="1:9" x14ac:dyDescent="0.25">
      <c r="A11" s="86" t="s">
        <v>54</v>
      </c>
      <c r="B11" s="80" t="s">
        <v>93</v>
      </c>
      <c r="C11" s="87" t="s">
        <v>55</v>
      </c>
      <c r="D11" s="82" t="s">
        <v>56</v>
      </c>
      <c r="E11" s="88" t="s">
        <v>57</v>
      </c>
      <c r="F11" s="89"/>
      <c r="G11" s="150">
        <v>6.6207765856211576E-2</v>
      </c>
      <c r="H11" s="94">
        <v>7.3838797814207643E-2</v>
      </c>
      <c r="I11" s="95"/>
    </row>
    <row r="12" spans="1:9" x14ac:dyDescent="0.25">
      <c r="A12" s="86" t="s">
        <v>58</v>
      </c>
      <c r="B12" s="80" t="s">
        <v>94</v>
      </c>
      <c r="C12" s="87" t="s">
        <v>59</v>
      </c>
      <c r="D12" s="82" t="s">
        <v>60</v>
      </c>
      <c r="E12" s="88" t="s">
        <v>61</v>
      </c>
      <c r="F12" s="89"/>
      <c r="G12" s="150">
        <v>0.1332916505672837</v>
      </c>
      <c r="H12" s="94">
        <v>0.20668951721966941</v>
      </c>
      <c r="I12" s="95"/>
    </row>
    <row r="13" spans="1:9" ht="18.75" x14ac:dyDescent="0.3">
      <c r="A13" s="79" t="s">
        <v>62</v>
      </c>
      <c r="B13" s="80"/>
      <c r="C13" s="81"/>
      <c r="D13" s="82"/>
      <c r="E13" s="83"/>
      <c r="F13" s="71"/>
      <c r="G13" s="149"/>
      <c r="H13" s="97"/>
      <c r="I13" s="91"/>
    </row>
    <row r="14" spans="1:9" x14ac:dyDescent="0.25">
      <c r="A14" s="86" t="s">
        <v>63</v>
      </c>
      <c r="B14" s="80" t="s">
        <v>64</v>
      </c>
      <c r="C14" s="87" t="s">
        <v>65</v>
      </c>
      <c r="D14" s="82" t="s">
        <v>66</v>
      </c>
      <c r="E14" s="88" t="s">
        <v>67</v>
      </c>
      <c r="F14" s="89"/>
      <c r="G14" s="149">
        <v>1.3904459113944974</v>
      </c>
      <c r="H14" s="90">
        <v>1.7676111255523785</v>
      </c>
      <c r="I14" s="91"/>
    </row>
    <row r="15" spans="1:9" ht="18.75" x14ac:dyDescent="0.3">
      <c r="A15" s="79" t="s">
        <v>68</v>
      </c>
      <c r="B15" s="80"/>
      <c r="C15" s="87"/>
      <c r="D15" s="82"/>
      <c r="E15" s="88"/>
      <c r="F15" s="89"/>
      <c r="G15" s="149"/>
      <c r="H15" s="97"/>
      <c r="I15" s="91"/>
    </row>
    <row r="16" spans="1:9" x14ac:dyDescent="0.25">
      <c r="A16" s="86" t="s">
        <v>69</v>
      </c>
      <c r="B16" s="80" t="s">
        <v>95</v>
      </c>
      <c r="C16" s="87" t="s">
        <v>48</v>
      </c>
      <c r="D16" s="82" t="s">
        <v>70</v>
      </c>
      <c r="E16" s="88" t="s">
        <v>71</v>
      </c>
      <c r="F16" s="89"/>
      <c r="G16" s="150">
        <v>0.34530484745225326</v>
      </c>
      <c r="H16" s="94">
        <v>0.32839191727637201</v>
      </c>
      <c r="I16" s="95"/>
    </row>
    <row r="17" spans="1:9" ht="18" x14ac:dyDescent="0.25">
      <c r="A17" s="86" t="s">
        <v>72</v>
      </c>
      <c r="B17" s="80" t="s">
        <v>73</v>
      </c>
      <c r="C17" s="87" t="s">
        <v>74</v>
      </c>
      <c r="D17" s="82" t="s">
        <v>75</v>
      </c>
      <c r="E17" s="88" t="s">
        <v>76</v>
      </c>
      <c r="F17" s="89"/>
      <c r="G17" s="150">
        <v>0.72817942323228779</v>
      </c>
      <c r="H17" s="94">
        <v>0.65752822827733015</v>
      </c>
      <c r="I17" s="95"/>
    </row>
    <row r="18" spans="1:9" x14ac:dyDescent="0.25">
      <c r="A18" s="86" t="s">
        <v>77</v>
      </c>
      <c r="B18" s="80" t="s">
        <v>78</v>
      </c>
      <c r="C18" s="87" t="s">
        <v>57</v>
      </c>
      <c r="D18" s="82" t="s">
        <v>79</v>
      </c>
      <c r="E18" s="88" t="s">
        <v>80</v>
      </c>
      <c r="F18" s="89"/>
      <c r="G18" s="150">
        <v>0.13852892620042853</v>
      </c>
      <c r="H18" s="94">
        <v>8.0015647993496308E-2</v>
      </c>
      <c r="I18" s="95"/>
    </row>
    <row r="19" spans="1:9" ht="16.5" thickBot="1" x14ac:dyDescent="0.3">
      <c r="A19" s="107" t="s">
        <v>81</v>
      </c>
      <c r="B19" s="98" t="s">
        <v>82</v>
      </c>
      <c r="C19" s="99" t="s">
        <v>57</v>
      </c>
      <c r="D19" s="100" t="s">
        <v>79</v>
      </c>
      <c r="E19" s="101" t="s">
        <v>80</v>
      </c>
      <c r="F19" s="108"/>
      <c r="G19" s="151">
        <v>4.0155959113421617E-2</v>
      </c>
      <c r="H19" s="109">
        <v>2.4980248992584012E-2</v>
      </c>
      <c r="I19" s="95"/>
    </row>
    <row r="20" spans="1:9" ht="16.5" thickTop="1" x14ac:dyDescent="0.25"/>
  </sheetData>
  <mergeCells count="3">
    <mergeCell ref="G1:H1"/>
    <mergeCell ref="C2:E2"/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Addl Draw Worksheet</vt:lpstr>
      <vt:lpstr>Handout</vt:lpstr>
      <vt:lpstr>Handout!Print_Area</vt:lpstr>
    </vt:vector>
  </TitlesOfParts>
  <Company>University of Wisconsin-Platteville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oit-bilsa</dc:creator>
  <cp:lastModifiedBy>Kirkpatrick, Joy</cp:lastModifiedBy>
  <cp:lastPrinted>2016-11-16T18:31:08Z</cp:lastPrinted>
  <dcterms:created xsi:type="dcterms:W3CDTF">2015-01-14T23:02:39Z</dcterms:created>
  <dcterms:modified xsi:type="dcterms:W3CDTF">2016-11-16T18:40:37Z</dcterms:modified>
</cp:coreProperties>
</file>