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795" windowHeight="10680"/>
  </bookViews>
  <sheets>
    <sheet name="Example Inputs" sheetId="1" r:id="rId1"/>
    <sheet name="Holstein 400-800 lbs" sheetId="3" r:id="rId2"/>
    <sheet name="Holstein 400-1450 " sheetId="5" r:id="rId3"/>
    <sheet name="Holstein 800-1450" sheetId="6" r:id="rId4"/>
    <sheet name="Pre-condition Feeder Calves" sheetId="2" r:id="rId5"/>
    <sheet name=" Background Beef Calves" sheetId="9" r:id="rId6"/>
    <sheet name="Finish Beef Steer Calves" sheetId="7" r:id="rId7"/>
    <sheet name="Finish Beef Heifer Calves " sheetId="11" r:id="rId8"/>
    <sheet name="Finish Beef Yearlings" sheetId="8" r:id="rId9"/>
    <sheet name="Cull Cows" sheetId="10" r:id="rId10"/>
  </sheets>
  <calcPr calcId="152511"/>
</workbook>
</file>

<file path=xl/calcChain.xml><?xml version="1.0" encoding="utf-8"?>
<calcChain xmlns="http://schemas.openxmlformats.org/spreadsheetml/2006/main">
  <c r="H23" i="11" l="1"/>
  <c r="E54" i="11" l="1"/>
  <c r="H35" i="11"/>
  <c r="H34" i="11"/>
  <c r="H33" i="11"/>
  <c r="H32" i="11"/>
  <c r="H31" i="11"/>
  <c r="H30" i="11"/>
  <c r="H29" i="11"/>
  <c r="H19" i="11"/>
  <c r="H18" i="11" s="1"/>
  <c r="H15" i="11"/>
  <c r="H14" i="11"/>
  <c r="H16" i="11" s="1"/>
  <c r="H9" i="11"/>
  <c r="H43" i="11" s="1"/>
  <c r="H39" i="11" l="1"/>
  <c r="H46" i="11" s="1"/>
  <c r="D27" i="11"/>
  <c r="H27" i="11" s="1"/>
  <c r="H26" i="11"/>
  <c r="D28" i="11" l="1"/>
  <c r="H28" i="11" s="1"/>
  <c r="H36" i="11" s="1"/>
  <c r="H44" i="11" l="1"/>
  <c r="H41" i="11"/>
  <c r="H52" i="11"/>
  <c r="H50" i="11" l="1"/>
  <c r="H49" i="11"/>
  <c r="H45" i="11"/>
  <c r="H47" i="11" s="1"/>
  <c r="H23" i="5"/>
  <c r="E54" i="10" l="1"/>
  <c r="H43" i="10"/>
  <c r="H35" i="10"/>
  <c r="H34" i="10"/>
  <c r="H33" i="10"/>
  <c r="H31" i="10"/>
  <c r="H30" i="10"/>
  <c r="H29" i="10"/>
  <c r="H19" i="10"/>
  <c r="H18" i="10" s="1"/>
  <c r="H15" i="10"/>
  <c r="H14" i="10"/>
  <c r="H16" i="10" s="1"/>
  <c r="H9" i="10"/>
  <c r="E54" i="9"/>
  <c r="H35" i="9"/>
  <c r="H34" i="9"/>
  <c r="H33" i="9"/>
  <c r="H32" i="9"/>
  <c r="H31" i="9"/>
  <c r="H30" i="9"/>
  <c r="H29" i="9"/>
  <c r="H19" i="9"/>
  <c r="H18" i="9" s="1"/>
  <c r="H39" i="9" s="1"/>
  <c r="H46" i="9" s="1"/>
  <c r="H15" i="9"/>
  <c r="H14" i="9"/>
  <c r="H9" i="9"/>
  <c r="H43" i="9" s="1"/>
  <c r="E54" i="8"/>
  <c r="H43" i="8"/>
  <c r="H35" i="8"/>
  <c r="H34" i="8"/>
  <c r="H33" i="8"/>
  <c r="H32" i="8"/>
  <c r="H31" i="8"/>
  <c r="H30" i="8"/>
  <c r="H29" i="8"/>
  <c r="H19" i="8"/>
  <c r="H18" i="8" s="1"/>
  <c r="H16" i="8"/>
  <c r="H15" i="8"/>
  <c r="H14" i="8"/>
  <c r="H9" i="8"/>
  <c r="E54" i="7"/>
  <c r="H35" i="7"/>
  <c r="H34" i="7"/>
  <c r="H33" i="7"/>
  <c r="H32" i="7"/>
  <c r="H31" i="7"/>
  <c r="H30" i="7"/>
  <c r="H29" i="7"/>
  <c r="H19" i="7"/>
  <c r="H18" i="7" s="1"/>
  <c r="H15" i="7"/>
  <c r="H14" i="7"/>
  <c r="H16" i="7" s="1"/>
  <c r="H9" i="7"/>
  <c r="H43" i="7" s="1"/>
  <c r="E54" i="6"/>
  <c r="H35" i="6"/>
  <c r="H34" i="6"/>
  <c r="H33" i="6"/>
  <c r="H31" i="6"/>
  <c r="H30" i="6"/>
  <c r="H29" i="6"/>
  <c r="H19" i="6"/>
  <c r="H18" i="6" s="1"/>
  <c r="H15" i="6"/>
  <c r="H14" i="6"/>
  <c r="H16" i="6" s="1"/>
  <c r="H9" i="6"/>
  <c r="H43" i="6" s="1"/>
  <c r="E54" i="5"/>
  <c r="H35" i="5"/>
  <c r="H34" i="5"/>
  <c r="H33" i="5"/>
  <c r="H32" i="5"/>
  <c r="H31" i="5"/>
  <c r="H30" i="5"/>
  <c r="H29" i="5"/>
  <c r="D27" i="5"/>
  <c r="H27" i="5" s="1"/>
  <c r="H19" i="5"/>
  <c r="H18" i="5"/>
  <c r="H39" i="5" s="1"/>
  <c r="H46" i="5" s="1"/>
  <c r="H16" i="5"/>
  <c r="H15" i="5"/>
  <c r="H14" i="5"/>
  <c r="H9" i="5"/>
  <c r="H43" i="5" s="1"/>
  <c r="E54" i="3"/>
  <c r="H43" i="3"/>
  <c r="H35" i="3"/>
  <c r="H34" i="3"/>
  <c r="H33" i="3"/>
  <c r="H32" i="3"/>
  <c r="H31" i="3"/>
  <c r="H30" i="3"/>
  <c r="H29" i="3"/>
  <c r="H19" i="3"/>
  <c r="H18" i="3" s="1"/>
  <c r="H23" i="3" s="1"/>
  <c r="H15" i="3"/>
  <c r="H14" i="3"/>
  <c r="H16" i="3" s="1"/>
  <c r="H9" i="3"/>
  <c r="E54" i="2"/>
  <c r="H35" i="2"/>
  <c r="H34" i="2"/>
  <c r="H33" i="2"/>
  <c r="H32" i="2"/>
  <c r="H31" i="2"/>
  <c r="H30" i="2"/>
  <c r="H29" i="2"/>
  <c r="H19" i="2"/>
  <c r="H18" i="2" s="1"/>
  <c r="H15" i="2"/>
  <c r="H14" i="2"/>
  <c r="H9" i="2"/>
  <c r="H43" i="2" s="1"/>
  <c r="E28" i="1"/>
  <c r="H39" i="7" l="1"/>
  <c r="H46" i="7" s="1"/>
  <c r="H23" i="7"/>
  <c r="D28" i="7" s="1"/>
  <c r="H28" i="7" s="1"/>
  <c r="H16" i="9"/>
  <c r="H16" i="2"/>
  <c r="H39" i="6"/>
  <c r="H46" i="6" s="1"/>
  <c r="H23" i="6"/>
  <c r="H23" i="8"/>
  <c r="H39" i="8"/>
  <c r="H46" i="8" s="1"/>
  <c r="D27" i="10"/>
  <c r="H27" i="10" s="1"/>
  <c r="H26" i="10"/>
  <c r="D27" i="2"/>
  <c r="H27" i="2" s="1"/>
  <c r="H26" i="2"/>
  <c r="D27" i="6"/>
  <c r="H27" i="6" s="1"/>
  <c r="H26" i="6"/>
  <c r="H39" i="2"/>
  <c r="H46" i="2" s="1"/>
  <c r="H23" i="2"/>
  <c r="H39" i="3"/>
  <c r="H46" i="3" s="1"/>
  <c r="D27" i="9"/>
  <c r="H27" i="9" s="1"/>
  <c r="H26" i="9"/>
  <c r="D27" i="3"/>
  <c r="H27" i="3" s="1"/>
  <c r="H26" i="3"/>
  <c r="D27" i="7"/>
  <c r="H27" i="7" s="1"/>
  <c r="H26" i="7"/>
  <c r="H39" i="10"/>
  <c r="H46" i="10" s="1"/>
  <c r="H23" i="10"/>
  <c r="D27" i="8"/>
  <c r="H27" i="8" s="1"/>
  <c r="H23" i="9"/>
  <c r="H26" i="5"/>
  <c r="H26" i="8"/>
  <c r="H36" i="7" l="1"/>
  <c r="H44" i="7" s="1"/>
  <c r="H50" i="7" s="1"/>
  <c r="H41" i="7"/>
  <c r="D28" i="3"/>
  <c r="H28" i="3" s="1"/>
  <c r="H36" i="3" s="1"/>
  <c r="H44" i="3" s="1"/>
  <c r="D28" i="6"/>
  <c r="H28" i="6" s="1"/>
  <c r="H36" i="6" s="1"/>
  <c r="D28" i="9"/>
  <c r="H28" i="9" s="1"/>
  <c r="H36" i="9" s="1"/>
  <c r="D28" i="2"/>
  <c r="H28" i="2" s="1"/>
  <c r="H36" i="2" s="1"/>
  <c r="D28" i="5"/>
  <c r="H28" i="5" s="1"/>
  <c r="H36" i="5" s="1"/>
  <c r="D28" i="10"/>
  <c r="H28" i="10" s="1"/>
  <c r="H36" i="10" s="1"/>
  <c r="D28" i="8"/>
  <c r="H28" i="8" s="1"/>
  <c r="H36" i="8" s="1"/>
  <c r="H44" i="8" s="1"/>
  <c r="H41" i="8" l="1"/>
  <c r="H52" i="8"/>
  <c r="H45" i="7"/>
  <c r="H47" i="7" s="1"/>
  <c r="H49" i="7"/>
  <c r="H52" i="7"/>
  <c r="H44" i="2"/>
  <c r="H50" i="2" s="1"/>
  <c r="H41" i="2"/>
  <c r="H52" i="9"/>
  <c r="H41" i="9"/>
  <c r="H44" i="9"/>
  <c r="H44" i="6"/>
  <c r="H52" i="6"/>
  <c r="H41" i="6"/>
  <c r="H44" i="10"/>
  <c r="H41" i="10"/>
  <c r="H52" i="10"/>
  <c r="H44" i="5"/>
  <c r="H52" i="5"/>
  <c r="H41" i="5"/>
  <c r="H45" i="2"/>
  <c r="H47" i="2" s="1"/>
  <c r="H50" i="3"/>
  <c r="H49" i="3"/>
  <c r="H45" i="3"/>
  <c r="H47" i="3" s="1"/>
  <c r="H41" i="3"/>
  <c r="H52" i="2"/>
  <c r="H49" i="8"/>
  <c r="H50" i="8"/>
  <c r="H45" i="8"/>
  <c r="H47" i="8" s="1"/>
  <c r="H52" i="3"/>
  <c r="H49" i="2" l="1"/>
  <c r="H50" i="10"/>
  <c r="H49" i="10"/>
  <c r="H45" i="10"/>
  <c r="H47" i="10" s="1"/>
  <c r="H50" i="9"/>
  <c r="H49" i="9"/>
  <c r="H45" i="9"/>
  <c r="H47" i="9" s="1"/>
  <c r="H50" i="6"/>
  <c r="H49" i="6"/>
  <c r="H45" i="6"/>
  <c r="H47" i="6" s="1"/>
  <c r="H49" i="5"/>
  <c r="H50" i="5"/>
  <c r="H45" i="5"/>
  <c r="H47" i="5" s="1"/>
</calcChain>
</file>

<file path=xl/sharedStrings.xml><?xml version="1.0" encoding="utf-8"?>
<sst xmlns="http://schemas.openxmlformats.org/spreadsheetml/2006/main" count="895" uniqueCount="123">
  <si>
    <t>Feedlot Enterprise Budget Worksheet</t>
  </si>
  <si>
    <t>Table. 1.  Budget Example Inputs</t>
  </si>
  <si>
    <t>Economic Planning Budget (cash-flow) for one animal.</t>
  </si>
  <si>
    <t>Type</t>
  </si>
  <si>
    <t>User inputs values</t>
  </si>
  <si>
    <t>Calculated Output</t>
  </si>
  <si>
    <t>You can only edit values in blue</t>
  </si>
  <si>
    <t>Purchase Weight</t>
  </si>
  <si>
    <t>Month Purchased</t>
  </si>
  <si>
    <t>Sale Weight</t>
  </si>
  <si>
    <t>Month Sold</t>
  </si>
  <si>
    <t>Diet</t>
  </si>
  <si>
    <t>Predicted ADG</t>
  </si>
  <si>
    <t>Predicted F:G</t>
  </si>
  <si>
    <t>Purchase Price, $/cwt</t>
  </si>
  <si>
    <t>Sale Price, $/cwt</t>
  </si>
  <si>
    <t>RECIEPTS</t>
  </si>
  <si>
    <t>Holstein 400-800</t>
  </si>
  <si>
    <t>Nov. 2017</t>
  </si>
  <si>
    <t>High Grain/DDGS</t>
  </si>
  <si>
    <t>Holstein 800-1450</t>
  </si>
  <si>
    <t>Avg Out Weight</t>
  </si>
  <si>
    <t>Units</t>
  </si>
  <si>
    <t>Cull Cows</t>
  </si>
  <si>
    <t xml:space="preserve">      Price</t>
  </si>
  <si>
    <t xml:space="preserve"> Units</t>
  </si>
  <si>
    <t>Dollars</t>
  </si>
  <si>
    <t>Steers</t>
  </si>
  <si>
    <t>Table 2. Diet Composition on percent dry matter basis</t>
  </si>
  <si>
    <t>Price</t>
  </si>
  <si>
    <t>lbs.</t>
  </si>
  <si>
    <t>Corn</t>
  </si>
  <si>
    <t>bu</t>
  </si>
  <si>
    <t>DDGS</t>
  </si>
  <si>
    <t>ton</t>
  </si>
  <si>
    <t>Hay</t>
  </si>
  <si>
    <t>Corn Silage</t>
  </si>
  <si>
    <t>Commericial supplement</t>
  </si>
  <si>
    <t>$/cwt.</t>
  </si>
  <si>
    <t>Wisconsin Beef Information Center</t>
  </si>
  <si>
    <t>.</t>
  </si>
  <si>
    <t>VARIABLE EXPENSES</t>
  </si>
  <si>
    <t>Amount</t>
  </si>
  <si>
    <t>Unit</t>
  </si>
  <si>
    <t xml:space="preserve">     Price</t>
  </si>
  <si>
    <t xml:space="preserve">  Unit</t>
  </si>
  <si>
    <t xml:space="preserve">      Dollars</t>
  </si>
  <si>
    <t>Cattle costs</t>
  </si>
  <si>
    <t>“An EEO/AA employer, University of Wisconsin Extension provides equal opportunities in employment and programming, including Title IX and American with Disabilities (ADA) requirements.”</t>
  </si>
  <si>
    <t>Initial weight (pay weight)</t>
  </si>
  <si>
    <t>NOTE:  No guarantee on the accuracy of the information generated.  This is a tool to assist in making decisions.</t>
  </si>
  <si>
    <t>Purchase costs</t>
  </si>
  <si>
    <t>$/hd.</t>
  </si>
  <si>
    <t>Total purchase expense</t>
  </si>
  <si>
    <t>PREDICTED PERFORMANCE</t>
  </si>
  <si>
    <t>Predicted Average Daily Gain1</t>
  </si>
  <si>
    <t>lbs/d</t>
  </si>
  <si>
    <t>Days on Feed</t>
  </si>
  <si>
    <t>days</t>
  </si>
  <si>
    <t>Predicted Feed to Gain1</t>
  </si>
  <si>
    <t>lb:lb</t>
  </si>
  <si>
    <t>Total Weight Gain</t>
  </si>
  <si>
    <t>lbs</t>
  </si>
  <si>
    <t>FEED COSTS</t>
  </si>
  <si>
    <t>Enter values from Feed Costs Calculator worksheet</t>
  </si>
  <si>
    <t>Feed cost per head per day</t>
  </si>
  <si>
    <t>Total Feed Costs</t>
  </si>
  <si>
    <t>Feed Cost of gain, $/lb</t>
  </si>
  <si>
    <t>OTHER LIVESTOCK COSTS</t>
  </si>
  <si>
    <t>Death losses</t>
  </si>
  <si>
    <t>%</t>
  </si>
  <si>
    <t>Interest cost, cattle</t>
  </si>
  <si>
    <t>$</t>
  </si>
  <si>
    <t>%APR</t>
  </si>
  <si>
    <t>assumes 100% borrowed</t>
  </si>
  <si>
    <t>Interest cost, feed</t>
  </si>
  <si>
    <t>Bedding</t>
  </si>
  <si>
    <t>$/ton</t>
  </si>
  <si>
    <t>Veterinary cost</t>
  </si>
  <si>
    <t>Health products (ie vaccines)</t>
  </si>
  <si>
    <t>Growth promoters (ie implants)</t>
  </si>
  <si>
    <t>$/hd</t>
  </si>
  <si>
    <t>Other supplies</t>
  </si>
  <si>
    <t>Transportation</t>
  </si>
  <si>
    <t>Marketing costs</t>
  </si>
  <si>
    <t>Total livestock costs</t>
  </si>
  <si>
    <t>OVERHEAD COSTS (YARDAGE)</t>
  </si>
  <si>
    <t>Enter value from Yardage Calculator worsheet or your own value</t>
  </si>
  <si>
    <t>Daily Yardage Cost</t>
  </si>
  <si>
    <t>Total Yardage Cost</t>
  </si>
  <si>
    <t>Total cost of gain, $/lb</t>
  </si>
  <si>
    <t>RETURN TO RESOURCES</t>
  </si>
  <si>
    <t>Estimated reciepts</t>
  </si>
  <si>
    <t>Variable expenses</t>
  </si>
  <si>
    <t>Returns to labor, management &amp; capital</t>
  </si>
  <si>
    <t>Fixed expenses</t>
  </si>
  <si>
    <t>Returns to labor &amp; management</t>
  </si>
  <si>
    <t>BREAKEVEN ANALYSIS</t>
  </si>
  <si>
    <t>Breakeven sell price per cwt.</t>
  </si>
  <si>
    <t>Breakeven cost per cwt. less marketing cost.</t>
  </si>
  <si>
    <t>Feeder calf purchase weight</t>
  </si>
  <si>
    <t xml:space="preserve">Breakeven feeder purchase price per cwt. </t>
  </si>
  <si>
    <t>opportunity cost, cattle</t>
  </si>
  <si>
    <t>assumes opportunity cost of putting sale of calf money in bank</t>
  </si>
  <si>
    <t>Cull Cow</t>
  </si>
  <si>
    <t>Beef Feeder Calves- Background</t>
  </si>
  <si>
    <t>Pre-condition Feeder Calves</t>
  </si>
  <si>
    <t>Oct. 2017</t>
  </si>
  <si>
    <t>Apr. 2018</t>
  </si>
  <si>
    <t>Nov. 2018</t>
  </si>
  <si>
    <t>June. 2018</t>
  </si>
  <si>
    <t>July. 2018</t>
  </si>
  <si>
    <t>Mar. 2018</t>
  </si>
  <si>
    <t>Feb. 2018</t>
  </si>
  <si>
    <t>Holstein 400-1450</t>
  </si>
  <si>
    <t>Back-ground</t>
  </si>
  <si>
    <t>Pre-condition</t>
  </si>
  <si>
    <t>Finish Beef Yearling</t>
  </si>
  <si>
    <t>Background</t>
  </si>
  <si>
    <t>Beef Feeder Steer Calves Finish</t>
  </si>
  <si>
    <t>Beef Feeder Heifer Calves- Finish</t>
  </si>
  <si>
    <t>TOTAL COST PER POUND OF GAIN</t>
  </si>
  <si>
    <t>Example Enterprise Budgets for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</si>
</sst>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0.0%"/>
  </numFmts>
  <fonts count="28" x14ac:knownFonts="1">
    <font>
      <sz val="10"/>
      <color rgb="FF000000"/>
      <name val="Arial"/>
    </font>
    <font>
      <b/>
      <sz val="16"/>
      <name val="Arial"/>
    </font>
    <font>
      <b/>
      <sz val="12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i/>
      <sz val="9"/>
      <color rgb="FFFF0000"/>
      <name val="Arial"/>
    </font>
    <font>
      <sz val="14"/>
      <name val="Arial"/>
    </font>
    <font>
      <sz val="12"/>
      <name val="Arial"/>
    </font>
    <font>
      <b/>
      <i/>
      <sz val="10"/>
      <name val="Arial"/>
    </font>
    <font>
      <b/>
      <sz val="10"/>
      <color rgb="FFFFFFFF"/>
      <name val="Arial"/>
    </font>
    <font>
      <b/>
      <u/>
      <sz val="10"/>
      <name val="Arial"/>
    </font>
    <font>
      <u/>
      <sz val="10"/>
      <name val="Arial"/>
    </font>
    <font>
      <b/>
      <sz val="11"/>
      <name val="Arial"/>
    </font>
    <font>
      <u/>
      <sz val="10"/>
      <color rgb="FF0000FF"/>
      <name val="Arial"/>
    </font>
    <font>
      <u/>
      <sz val="10"/>
      <name val="Arial"/>
    </font>
    <font>
      <i/>
      <sz val="8"/>
      <name val="Arial"/>
    </font>
    <font>
      <sz val="10"/>
      <color rgb="FFFFFFFF"/>
      <name val="Arial"/>
    </font>
    <font>
      <b/>
      <u/>
      <sz val="10"/>
      <name val="Arial"/>
    </font>
    <font>
      <i/>
      <sz val="10"/>
      <name val="Arial"/>
    </font>
    <font>
      <i/>
      <sz val="9"/>
      <name val="Arial"/>
    </font>
    <font>
      <i/>
      <sz val="7"/>
      <name val="Arial"/>
    </font>
    <font>
      <b/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theme="4" tint="0.39994506668294322"/>
        <bgColor rgb="FFFFFF9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99CCFF"/>
      </patternFill>
    </fill>
    <fill>
      <patternFill patternType="solid">
        <fgColor theme="1"/>
        <bgColor rgb="FFFFFF99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/>
    <xf numFmtId="0" fontId="6" fillId="0" borderId="1" xfId="0" applyFont="1" applyBorder="1"/>
    <xf numFmtId="0" fontId="2" fillId="0" borderId="0" xfId="0" applyFont="1"/>
    <xf numFmtId="0" fontId="6" fillId="0" borderId="0" xfId="0" applyFont="1"/>
    <xf numFmtId="0" fontId="4" fillId="2" borderId="2" xfId="0" applyFont="1" applyFill="1" applyBorder="1"/>
    <xf numFmtId="0" fontId="4" fillId="3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5" borderId="0" xfId="0" applyFont="1" applyFill="1" applyBorder="1"/>
    <xf numFmtId="165" fontId="9" fillId="0" borderId="0" xfId="0" applyNumberFormat="1" applyFont="1" applyAlignment="1">
      <alignment horizontal="right"/>
    </xf>
    <xf numFmtId="0" fontId="12" fillId="0" borderId="5" xfId="0" applyFont="1" applyBorder="1"/>
    <xf numFmtId="164" fontId="9" fillId="0" borderId="0" xfId="0" applyNumberFormat="1" applyFont="1" applyAlignment="1">
      <alignment horizontal="center"/>
    </xf>
    <xf numFmtId="0" fontId="13" fillId="0" borderId="5" xfId="0" applyFont="1" applyBorder="1"/>
    <xf numFmtId="17" fontId="9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right" wrapText="1"/>
    </xf>
    <xf numFmtId="8" fontId="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5" xfId="0" applyFont="1" applyBorder="1"/>
    <xf numFmtId="165" fontId="9" fillId="0" borderId="1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8" fontId="6" fillId="2" borderId="6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8" fontId="6" fillId="0" borderId="0" xfId="0" applyNumberFormat="1" applyFont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8" fontId="6" fillId="4" borderId="6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8" fontId="6" fillId="0" borderId="0" xfId="0" applyNumberFormat="1" applyFont="1"/>
    <xf numFmtId="0" fontId="4" fillId="0" borderId="0" xfId="0" applyFont="1" applyAlignment="1">
      <alignment horizontal="left"/>
    </xf>
    <xf numFmtId="8" fontId="11" fillId="5" borderId="0" xfId="0" applyNumberFormat="1" applyFont="1" applyFill="1" applyBorder="1"/>
    <xf numFmtId="0" fontId="6" fillId="0" borderId="5" xfId="0" applyFont="1" applyBorder="1"/>
    <xf numFmtId="0" fontId="15" fillId="0" borderId="0" xfId="0" applyFont="1" applyAlignment="1">
      <alignment horizontal="left" vertical="top"/>
    </xf>
    <xf numFmtId="0" fontId="16" fillId="0" borderId="0" xfId="0" applyFont="1"/>
    <xf numFmtId="0" fontId="6" fillId="2" borderId="2" xfId="0" applyFont="1" applyFill="1" applyBorder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8" fontId="6" fillId="3" borderId="2" xfId="0" applyNumberFormat="1" applyFont="1" applyFill="1" applyBorder="1" applyAlignment="1">
      <alignment horizontal="right"/>
    </xf>
    <xf numFmtId="8" fontId="4" fillId="0" borderId="0" xfId="0" applyNumberFormat="1" applyFont="1"/>
    <xf numFmtId="8" fontId="6" fillId="4" borderId="2" xfId="0" applyNumberFormat="1" applyFont="1" applyFill="1" applyBorder="1" applyAlignment="1">
      <alignment horizontal="right"/>
    </xf>
    <xf numFmtId="0" fontId="18" fillId="5" borderId="0" xfId="0" applyFont="1" applyFill="1" applyBorder="1"/>
    <xf numFmtId="8" fontId="18" fillId="5" borderId="0" xfId="0" applyNumberFormat="1" applyFont="1" applyFill="1" applyBorder="1"/>
    <xf numFmtId="1" fontId="19" fillId="0" borderId="0" xfId="0" applyNumberFormat="1" applyFont="1"/>
    <xf numFmtId="2" fontId="6" fillId="2" borderId="2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right"/>
    </xf>
    <xf numFmtId="1" fontId="6" fillId="0" borderId="0" xfId="0" applyNumberFormat="1" applyFont="1"/>
    <xf numFmtId="164" fontId="6" fillId="2" borderId="2" xfId="0" applyNumberFormat="1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8" fontId="6" fillId="2" borderId="2" xfId="0" applyNumberFormat="1" applyFont="1" applyFill="1" applyBorder="1"/>
    <xf numFmtId="8" fontId="6" fillId="3" borderId="2" xfId="0" applyNumberFormat="1" applyFont="1" applyFill="1" applyBorder="1"/>
    <xf numFmtId="43" fontId="6" fillId="0" borderId="0" xfId="0" applyNumberFormat="1" applyFont="1" applyAlignment="1">
      <alignment horizontal="right"/>
    </xf>
    <xf numFmtId="6" fontId="6" fillId="3" borderId="2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8" fontId="6" fillId="2" borderId="7" xfId="0" applyNumberFormat="1" applyFont="1" applyFill="1" applyBorder="1" applyAlignment="1">
      <alignment horizontal="right"/>
    </xf>
    <xf numFmtId="8" fontId="6" fillId="3" borderId="7" xfId="0" applyNumberFormat="1" applyFont="1" applyFill="1" applyBorder="1" applyAlignment="1">
      <alignment horizontal="right"/>
    </xf>
    <xf numFmtId="0" fontId="23" fillId="0" borderId="8" xfId="0" applyFont="1" applyBorder="1"/>
    <xf numFmtId="0" fontId="0" fillId="0" borderId="8" xfId="0" applyFont="1" applyBorder="1"/>
    <xf numFmtId="0" fontId="6" fillId="0" borderId="8" xfId="0" applyFont="1" applyBorder="1" applyAlignment="1">
      <alignment horizontal="right"/>
    </xf>
    <xf numFmtId="165" fontId="6" fillId="2" borderId="2" xfId="0" applyNumberFormat="1" applyFont="1" applyFill="1" applyBorder="1" applyAlignment="1"/>
    <xf numFmtId="166" fontId="6" fillId="0" borderId="0" xfId="0" applyNumberFormat="1" applyFont="1"/>
    <xf numFmtId="165" fontId="6" fillId="2" borderId="2" xfId="0" applyNumberFormat="1" applyFont="1" applyFill="1" applyBorder="1"/>
    <xf numFmtId="8" fontId="6" fillId="4" borderId="2" xfId="0" applyNumberFormat="1" applyFont="1" applyFill="1" applyBorder="1"/>
    <xf numFmtId="165" fontId="6" fillId="3" borderId="2" xfId="0" applyNumberFormat="1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/>
    <xf numFmtId="165" fontId="6" fillId="4" borderId="2" xfId="0" applyNumberFormat="1" applyFont="1" applyFill="1" applyBorder="1"/>
    <xf numFmtId="0" fontId="4" fillId="5" borderId="0" xfId="0" applyFont="1" applyFill="1" applyBorder="1"/>
    <xf numFmtId="0" fontId="6" fillId="2" borderId="6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/>
    <xf numFmtId="0" fontId="11" fillId="5" borderId="0" xfId="0" applyFont="1" applyFill="1" applyBorder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8" fontId="6" fillId="6" borderId="2" xfId="0" applyNumberFormat="1" applyFont="1" applyFill="1" applyBorder="1" applyAlignment="1"/>
    <xf numFmtId="0" fontId="24" fillId="0" borderId="1" xfId="0" applyFont="1" applyBorder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17" fontId="25" fillId="0" borderId="0" xfId="0" applyNumberFormat="1" applyFont="1" applyAlignment="1">
      <alignment horizontal="center"/>
    </xf>
    <xf numFmtId="0" fontId="26" fillId="7" borderId="0" xfId="0" applyFont="1" applyFill="1"/>
    <xf numFmtId="0" fontId="27" fillId="7" borderId="0" xfId="0" applyFont="1" applyFill="1"/>
    <xf numFmtId="165" fontId="27" fillId="8" borderId="0" xfId="0" applyNumberFormat="1" applyFont="1" applyFill="1" applyBorder="1" applyAlignment="1"/>
    <xf numFmtId="166" fontId="27" fillId="7" borderId="0" xfId="0" applyNumberFormat="1" applyFont="1" applyFill="1"/>
    <xf numFmtId="8" fontId="27" fillId="9" borderId="2" xfId="0" applyNumberFormat="1" applyFont="1" applyFill="1" applyBorder="1"/>
    <xf numFmtId="8" fontId="26" fillId="7" borderId="0" xfId="0" applyNumberFormat="1" applyFont="1" applyFill="1"/>
    <xf numFmtId="0" fontId="26" fillId="0" borderId="0" xfId="0" applyFont="1"/>
    <xf numFmtId="0" fontId="26" fillId="0" borderId="0" xfId="0" applyFont="1" applyAlignment="1"/>
    <xf numFmtId="165" fontId="27" fillId="8" borderId="0" xfId="0" applyNumberFormat="1" applyFont="1" applyFill="1" applyBorder="1"/>
    <xf numFmtId="8" fontId="27" fillId="7" borderId="0" xfId="0" applyNumberFormat="1" applyFont="1" applyFill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1" xfId="0" applyFont="1" applyBorder="1"/>
    <xf numFmtId="0" fontId="5" fillId="0" borderId="1" xfId="0" applyFont="1" applyBorder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5" borderId="0" xfId="0" applyFont="1" applyFill="1" applyBorder="1"/>
    <xf numFmtId="0" fontId="5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38100</xdr:rowOff>
    </xdr:from>
    <xdr:to>
      <xdr:col>9</xdr:col>
      <xdr:colOff>733425</xdr:colOff>
      <xdr:row>1</xdr:row>
      <xdr:rowOff>209550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9175" cy="428625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9525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fyi.uwex.edu/wbic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fyi.uwex.edu/wbic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fyi.uwex.edu/wbic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yi.uwex.edu/wbi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yi.uwex.edu/wbic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fyi.uwex.edu/wbic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fyi.uwex.edu/wbic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fyi.uwex.edu/wbic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fyi.uwex.edu/wbic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fyi.uwex.edu/wb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7"/>
  <sheetViews>
    <sheetView tabSelected="1" workbookViewId="0">
      <selection activeCell="B3" sqref="B3"/>
    </sheetView>
  </sheetViews>
  <sheetFormatPr defaultColWidth="17.28515625" defaultRowHeight="15" customHeight="1" x14ac:dyDescent="0.2"/>
  <cols>
    <col min="1" max="1" width="37.42578125" customWidth="1"/>
    <col min="2" max="2" width="11.85546875" customWidth="1"/>
    <col min="3" max="3" width="13.140625" customWidth="1"/>
    <col min="4" max="4" width="14.85546875" customWidth="1"/>
    <col min="5" max="5" width="13.42578125" customWidth="1"/>
    <col min="6" max="6" width="18.42578125" customWidth="1"/>
    <col min="7" max="7" width="11.7109375" customWidth="1"/>
    <col min="8" max="8" width="10.85546875" customWidth="1"/>
    <col min="9" max="9" width="11.85546875" customWidth="1"/>
    <col min="10" max="10" width="13.28515625" customWidth="1"/>
    <col min="11" max="26" width="8.85546875" customWidth="1"/>
  </cols>
  <sheetData>
    <row r="1" spans="1:11" ht="20.25" customHeight="1" x14ac:dyDescent="0.3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ht="20.25" customHeight="1" x14ac:dyDescent="0.3">
      <c r="A2" s="2" t="s">
        <v>122</v>
      </c>
      <c r="B2" s="1"/>
      <c r="C2" s="1"/>
      <c r="D2" s="1"/>
      <c r="E2" s="1"/>
      <c r="F2" s="1"/>
      <c r="G2" s="1"/>
      <c r="H2" s="1"/>
      <c r="I2" s="1"/>
      <c r="J2" s="1"/>
    </row>
    <row r="3" spans="1:11" ht="20.25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1" ht="16.5" customHeight="1" x14ac:dyDescent="0.25">
      <c r="A4" s="121" t="s">
        <v>1</v>
      </c>
      <c r="B4" s="122"/>
      <c r="C4" s="122"/>
      <c r="D4" s="122"/>
      <c r="E4" s="122"/>
      <c r="F4" s="3"/>
      <c r="G4" s="3"/>
      <c r="H4" s="3"/>
      <c r="I4" s="3"/>
      <c r="J4" s="3"/>
    </row>
    <row r="5" spans="1:11" ht="48" customHeight="1" x14ac:dyDescent="0.25">
      <c r="A5" s="13" t="s">
        <v>3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6" t="s">
        <v>14</v>
      </c>
      <c r="J5" s="16" t="s">
        <v>15</v>
      </c>
      <c r="K5" s="17"/>
    </row>
    <row r="6" spans="1:11" s="97" customFormat="1" ht="21" customHeight="1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7"/>
    </row>
    <row r="7" spans="1:11" ht="18" customHeight="1" x14ac:dyDescent="0.25">
      <c r="A7" s="18" t="s">
        <v>17</v>
      </c>
      <c r="B7" s="20">
        <v>400</v>
      </c>
      <c r="C7" s="20" t="s">
        <v>107</v>
      </c>
      <c r="D7" s="20">
        <v>800</v>
      </c>
      <c r="E7" s="20" t="s">
        <v>108</v>
      </c>
      <c r="F7" s="20" t="s">
        <v>118</v>
      </c>
      <c r="G7" s="25">
        <v>2.2000000000000002</v>
      </c>
      <c r="H7" s="25">
        <v>6.5</v>
      </c>
      <c r="I7" s="23">
        <v>105</v>
      </c>
      <c r="J7" s="23">
        <v>75</v>
      </c>
      <c r="K7" s="17"/>
    </row>
    <row r="8" spans="1:11" ht="18" customHeight="1" x14ac:dyDescent="0.25">
      <c r="A8" s="18" t="s">
        <v>114</v>
      </c>
      <c r="B8" s="20">
        <v>400</v>
      </c>
      <c r="C8" s="20" t="s">
        <v>107</v>
      </c>
      <c r="D8" s="20">
        <v>1450</v>
      </c>
      <c r="E8" s="20" t="s">
        <v>109</v>
      </c>
      <c r="F8" s="20" t="s">
        <v>19</v>
      </c>
      <c r="G8" s="21">
        <v>2.8</v>
      </c>
      <c r="H8" s="21">
        <v>7.2</v>
      </c>
      <c r="I8" s="23">
        <v>105</v>
      </c>
      <c r="J8" s="23">
        <v>96</v>
      </c>
      <c r="K8" s="17"/>
    </row>
    <row r="9" spans="1:11" ht="18" customHeight="1" x14ac:dyDescent="0.25">
      <c r="A9" s="18" t="s">
        <v>20</v>
      </c>
      <c r="B9" s="20">
        <v>800</v>
      </c>
      <c r="C9" s="20" t="s">
        <v>107</v>
      </c>
      <c r="D9" s="20">
        <v>1450</v>
      </c>
      <c r="E9" s="27" t="s">
        <v>110</v>
      </c>
      <c r="F9" s="20" t="s">
        <v>19</v>
      </c>
      <c r="G9" s="21">
        <v>2.8</v>
      </c>
      <c r="H9" s="21">
        <v>7.5</v>
      </c>
      <c r="I9" s="23">
        <v>80</v>
      </c>
      <c r="J9" s="23">
        <v>100</v>
      </c>
      <c r="K9" s="17"/>
    </row>
    <row r="10" spans="1:11" s="97" customFormat="1" ht="18" customHeight="1" x14ac:dyDescent="0.25">
      <c r="A10" s="18" t="s">
        <v>106</v>
      </c>
      <c r="B10" s="41">
        <v>500</v>
      </c>
      <c r="C10" s="41" t="s">
        <v>107</v>
      </c>
      <c r="D10" s="41">
        <v>600</v>
      </c>
      <c r="E10" s="27" t="s">
        <v>18</v>
      </c>
      <c r="F10" s="41" t="s">
        <v>116</v>
      </c>
      <c r="G10" s="25">
        <v>2.2000000000000002</v>
      </c>
      <c r="H10" s="25">
        <v>5.2</v>
      </c>
      <c r="I10" s="23">
        <v>150</v>
      </c>
      <c r="J10" s="23">
        <v>150</v>
      </c>
      <c r="K10" s="17"/>
    </row>
    <row r="11" spans="1:11" ht="18" customHeight="1" x14ac:dyDescent="0.25">
      <c r="A11" s="106" t="s">
        <v>119</v>
      </c>
      <c r="B11" s="20">
        <v>500</v>
      </c>
      <c r="C11" s="20" t="s">
        <v>107</v>
      </c>
      <c r="D11" s="20">
        <v>1400</v>
      </c>
      <c r="E11" s="27" t="s">
        <v>111</v>
      </c>
      <c r="F11" s="20" t="s">
        <v>19</v>
      </c>
      <c r="G11" s="21">
        <v>3.2</v>
      </c>
      <c r="H11" s="21">
        <v>6.8</v>
      </c>
      <c r="I11" s="29">
        <v>150</v>
      </c>
      <c r="J11" s="29">
        <v>115</v>
      </c>
      <c r="K11" s="17"/>
    </row>
    <row r="12" spans="1:11" s="98" customFormat="1" ht="18" customHeight="1" x14ac:dyDescent="0.25">
      <c r="A12" s="106" t="s">
        <v>120</v>
      </c>
      <c r="B12" s="41">
        <v>475</v>
      </c>
      <c r="C12" s="107" t="s">
        <v>107</v>
      </c>
      <c r="D12" s="41">
        <v>1250</v>
      </c>
      <c r="E12" s="108" t="s">
        <v>110</v>
      </c>
      <c r="F12" s="107" t="s">
        <v>19</v>
      </c>
      <c r="G12" s="25">
        <v>3</v>
      </c>
      <c r="H12" s="25">
        <v>7.2</v>
      </c>
      <c r="I12" s="29">
        <v>135</v>
      </c>
      <c r="J12" s="29">
        <v>115</v>
      </c>
      <c r="K12" s="17"/>
    </row>
    <row r="13" spans="1:11" ht="18" customHeight="1" x14ac:dyDescent="0.25">
      <c r="A13" s="18" t="s">
        <v>105</v>
      </c>
      <c r="B13" s="20">
        <v>500</v>
      </c>
      <c r="C13" s="20" t="s">
        <v>107</v>
      </c>
      <c r="D13" s="20">
        <v>900</v>
      </c>
      <c r="E13" s="20" t="s">
        <v>112</v>
      </c>
      <c r="F13" s="20" t="s">
        <v>118</v>
      </c>
      <c r="G13" s="25">
        <v>2.5</v>
      </c>
      <c r="H13" s="25">
        <v>6.3</v>
      </c>
      <c r="I13" s="23">
        <v>150</v>
      </c>
      <c r="J13" s="23">
        <v>130</v>
      </c>
      <c r="K13" s="17"/>
    </row>
    <row r="14" spans="1:11" ht="18" customHeight="1" x14ac:dyDescent="0.25">
      <c r="A14" s="106" t="s">
        <v>117</v>
      </c>
      <c r="B14" s="20">
        <v>800</v>
      </c>
      <c r="C14" s="20" t="s">
        <v>107</v>
      </c>
      <c r="D14" s="20">
        <v>1400</v>
      </c>
      <c r="E14" s="27" t="s">
        <v>112</v>
      </c>
      <c r="F14" s="20" t="s">
        <v>19</v>
      </c>
      <c r="G14" s="21">
        <v>3.5</v>
      </c>
      <c r="H14" s="21">
        <v>7</v>
      </c>
      <c r="I14" s="23">
        <v>120</v>
      </c>
      <c r="J14" s="23">
        <v>120</v>
      </c>
      <c r="K14" s="17"/>
    </row>
    <row r="15" spans="1:11" ht="18.75" customHeight="1" x14ac:dyDescent="0.25">
      <c r="A15" s="31" t="s">
        <v>23</v>
      </c>
      <c r="B15" s="32">
        <v>1200</v>
      </c>
      <c r="C15" s="33" t="s">
        <v>18</v>
      </c>
      <c r="D15" s="32">
        <v>1400</v>
      </c>
      <c r="E15" s="33" t="s">
        <v>113</v>
      </c>
      <c r="F15" s="32" t="s">
        <v>19</v>
      </c>
      <c r="G15" s="34">
        <v>2.5</v>
      </c>
      <c r="H15" s="34">
        <v>9</v>
      </c>
      <c r="I15" s="36">
        <v>53</v>
      </c>
      <c r="J15" s="36">
        <v>65</v>
      </c>
      <c r="K15" s="17"/>
    </row>
    <row r="16" spans="1:11" ht="18" customHeight="1" x14ac:dyDescent="0.25">
      <c r="A16" s="12"/>
      <c r="B16" s="12"/>
      <c r="C16" s="4"/>
      <c r="D16" s="4"/>
      <c r="E16" s="4"/>
      <c r="F16" s="4"/>
      <c r="G16" s="4"/>
      <c r="H16" s="4"/>
      <c r="I16" s="4"/>
      <c r="J16" s="4"/>
      <c r="K16" s="17"/>
    </row>
    <row r="17" spans="1:11" ht="12.75" customHeight="1" x14ac:dyDescent="0.2">
      <c r="A17" s="4"/>
      <c r="B17" s="4"/>
      <c r="C17" s="18"/>
      <c r="D17" s="18"/>
      <c r="E17" s="18"/>
      <c r="F17" s="18"/>
      <c r="G17" s="18"/>
      <c r="H17" s="4"/>
      <c r="I17" s="4"/>
      <c r="J17" s="4"/>
    </row>
    <row r="18" spans="1:11" ht="12.75" customHeight="1" x14ac:dyDescent="0.2">
      <c r="A18" s="4"/>
      <c r="B18" s="4"/>
      <c r="C18" s="18"/>
      <c r="D18" s="18"/>
      <c r="E18" s="18"/>
      <c r="F18" s="18"/>
      <c r="G18" s="18"/>
      <c r="H18" s="4"/>
      <c r="I18" s="4"/>
      <c r="J18" s="4"/>
    </row>
    <row r="19" spans="1:11" ht="15.75" customHeight="1" x14ac:dyDescent="0.25">
      <c r="A19" s="6" t="s">
        <v>28</v>
      </c>
      <c r="B19" s="18"/>
      <c r="C19" s="18"/>
      <c r="D19" s="18"/>
      <c r="E19" s="18"/>
      <c r="F19" s="18"/>
      <c r="G19" s="18"/>
      <c r="H19" s="4"/>
      <c r="I19" s="4"/>
      <c r="J19" s="4"/>
    </row>
    <row r="20" spans="1:11" ht="34.5" customHeight="1" x14ac:dyDescent="0.25">
      <c r="A20" s="31"/>
      <c r="B20" s="105" t="s">
        <v>116</v>
      </c>
      <c r="C20" s="105" t="s">
        <v>115</v>
      </c>
      <c r="D20" s="15" t="s">
        <v>19</v>
      </c>
      <c r="E20" s="38" t="s">
        <v>29</v>
      </c>
      <c r="F20" s="39" t="s">
        <v>22</v>
      </c>
      <c r="G20" s="18"/>
      <c r="H20" s="4"/>
      <c r="I20" s="4"/>
      <c r="J20" s="4"/>
    </row>
    <row r="21" spans="1:11" ht="12.75" customHeight="1" x14ac:dyDescent="0.2">
      <c r="A21" s="18" t="s">
        <v>31</v>
      </c>
      <c r="B21" s="41">
        <v>48</v>
      </c>
      <c r="C21" s="20">
        <v>28</v>
      </c>
      <c r="D21" s="20">
        <v>50</v>
      </c>
      <c r="E21" s="23">
        <v>2.9</v>
      </c>
      <c r="F21" s="42" t="s">
        <v>32</v>
      </c>
      <c r="G21" s="18"/>
      <c r="H21" s="4"/>
      <c r="I21" s="4"/>
      <c r="J21" s="4"/>
    </row>
    <row r="22" spans="1:11" ht="12.75" customHeight="1" x14ac:dyDescent="0.2">
      <c r="A22" s="18" t="s">
        <v>33</v>
      </c>
      <c r="B22" s="20">
        <v>0</v>
      </c>
      <c r="C22" s="20">
        <v>20</v>
      </c>
      <c r="D22" s="20">
        <v>25</v>
      </c>
      <c r="E22" s="23">
        <v>116</v>
      </c>
      <c r="F22" s="42" t="s">
        <v>34</v>
      </c>
      <c r="G22" s="18"/>
      <c r="H22" s="4"/>
      <c r="I22" s="4"/>
      <c r="J22" s="4"/>
    </row>
    <row r="23" spans="1:11" ht="12.75" customHeight="1" x14ac:dyDescent="0.2">
      <c r="A23" s="18" t="s">
        <v>35</v>
      </c>
      <c r="B23" s="41">
        <v>50</v>
      </c>
      <c r="C23" s="20">
        <v>20</v>
      </c>
      <c r="D23" s="20">
        <v>0</v>
      </c>
      <c r="E23" s="23">
        <v>120</v>
      </c>
      <c r="F23" s="42" t="s">
        <v>34</v>
      </c>
      <c r="G23" s="18"/>
      <c r="H23" s="4"/>
      <c r="I23" s="4"/>
      <c r="J23" s="4"/>
    </row>
    <row r="24" spans="1:11" ht="12.75" customHeight="1" x14ac:dyDescent="0.2">
      <c r="A24" s="18" t="s">
        <v>36</v>
      </c>
      <c r="B24" s="41">
        <v>0</v>
      </c>
      <c r="C24" s="20">
        <v>30</v>
      </c>
      <c r="D24" s="20">
        <v>20</v>
      </c>
      <c r="E24" s="23">
        <v>29</v>
      </c>
      <c r="F24" s="42" t="s">
        <v>34</v>
      </c>
      <c r="G24" s="18"/>
      <c r="H24" s="4"/>
      <c r="I24" s="4"/>
      <c r="J24" s="4"/>
    </row>
    <row r="25" spans="1:11" ht="15.75" customHeight="1" x14ac:dyDescent="0.2">
      <c r="A25" s="31" t="s">
        <v>37</v>
      </c>
      <c r="B25" s="44">
        <v>2</v>
      </c>
      <c r="C25" s="32">
        <v>2</v>
      </c>
      <c r="D25" s="32">
        <v>5</v>
      </c>
      <c r="E25" s="46">
        <v>500</v>
      </c>
      <c r="F25" s="47" t="s">
        <v>34</v>
      </c>
      <c r="G25" s="18"/>
      <c r="H25" s="4"/>
      <c r="I25" s="4"/>
      <c r="J25" s="4"/>
    </row>
    <row r="26" spans="1:11" ht="12.75" customHeight="1" x14ac:dyDescent="0.2">
      <c r="A26" s="4"/>
      <c r="B26" s="4"/>
      <c r="C26" s="4"/>
      <c r="D26" s="4"/>
      <c r="E26" s="4"/>
      <c r="F26" s="4"/>
      <c r="G26" s="18"/>
      <c r="H26" s="4"/>
      <c r="I26" s="4"/>
      <c r="J26" s="4"/>
    </row>
    <row r="27" spans="1:11" ht="12.75" customHeight="1" x14ac:dyDescent="0.2">
      <c r="A27" s="4"/>
      <c r="B27" s="4"/>
      <c r="C27" s="4"/>
      <c r="D27" s="4"/>
      <c r="E27" s="4"/>
      <c r="F27" s="4"/>
      <c r="G27" s="18"/>
      <c r="H27" s="4"/>
      <c r="I27" s="4"/>
      <c r="J27" s="4"/>
    </row>
    <row r="28" spans="1:11" ht="12.75" customHeight="1" x14ac:dyDescent="0.25">
      <c r="A28" s="49" t="s">
        <v>39</v>
      </c>
      <c r="B28" s="51"/>
      <c r="C28" s="51"/>
      <c r="D28" s="51"/>
      <c r="E28" s="54" t="str">
        <f>HYPERLINK("http://fyi.uwex.edu/wbic/","http://fyi.uwex.edu/wbic/")</f>
        <v>http://fyi.uwex.edu/wbic/</v>
      </c>
      <c r="F28" s="51"/>
      <c r="G28" s="51"/>
      <c r="H28" s="51"/>
      <c r="I28" s="51"/>
      <c r="J28" s="51"/>
      <c r="K28" s="51"/>
    </row>
    <row r="29" spans="1:11" ht="12.75" customHeight="1" x14ac:dyDescent="0.25">
      <c r="A29" s="49"/>
      <c r="B29" s="51"/>
      <c r="C29" s="51"/>
      <c r="D29" s="51"/>
      <c r="E29" s="54"/>
      <c r="F29" s="51"/>
      <c r="G29" s="51"/>
      <c r="H29" s="51"/>
      <c r="I29" s="51"/>
      <c r="J29" s="51"/>
      <c r="K29" s="51"/>
    </row>
    <row r="30" spans="1:11" ht="12.75" customHeight="1" x14ac:dyDescent="0.2">
      <c r="A30" s="123" t="s">
        <v>48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2.75" customHeight="1" x14ac:dyDescent="0.2">
      <c r="A31" s="124" t="s">
        <v>50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</row>
  </sheetData>
  <mergeCells count="4">
    <mergeCell ref="A1:J1"/>
    <mergeCell ref="A4:E4"/>
    <mergeCell ref="A30:K30"/>
    <mergeCell ref="A31:K31"/>
  </mergeCells>
  <hyperlinks>
    <hyperlink ref="E28" r:id="rId1" display="http://fyi.uwex.edu/wbic/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K40" sqref="K4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104</v>
      </c>
      <c r="B9" s="12"/>
      <c r="C9" s="4"/>
      <c r="D9" s="37">
        <v>1400</v>
      </c>
      <c r="E9" s="40" t="s">
        <v>30</v>
      </c>
      <c r="F9" s="43">
        <v>65</v>
      </c>
      <c r="G9" s="45" t="s">
        <v>38</v>
      </c>
      <c r="H9" s="48">
        <f>D9*(F9/100)</f>
        <v>910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1200</v>
      </c>
      <c r="E14" s="40" t="s">
        <v>30</v>
      </c>
      <c r="F14" s="57">
        <v>53</v>
      </c>
      <c r="G14" s="45" t="s">
        <v>38</v>
      </c>
      <c r="H14" s="58">
        <f>D14*(F14/100)</f>
        <v>636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78">
        <v>7</v>
      </c>
      <c r="G15" s="40" t="s">
        <v>52</v>
      </c>
      <c r="H15" s="58">
        <f>F15</f>
        <v>7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643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2.5</v>
      </c>
      <c r="E18" s="40" t="s">
        <v>56</v>
      </c>
      <c r="F18" s="7" t="s">
        <v>57</v>
      </c>
      <c r="G18" s="4"/>
      <c r="H18" s="65">
        <f>H19/D18</f>
        <v>80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9</v>
      </c>
      <c r="E19" s="40" t="s">
        <v>60</v>
      </c>
      <c r="F19" s="7" t="s">
        <v>61</v>
      </c>
      <c r="G19" s="66"/>
      <c r="H19" s="65">
        <f>D9-D14</f>
        <v>200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1.43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114.39999999999999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0.56999999999999995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1</v>
      </c>
      <c r="E26" s="40" t="s">
        <v>70</v>
      </c>
      <c r="F26" s="74"/>
      <c r="G26" s="45"/>
      <c r="H26" s="58">
        <f>H16*(D26/100)</f>
        <v>6.43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643</v>
      </c>
      <c r="E27" s="40" t="s">
        <v>72</v>
      </c>
      <c r="F27" s="56">
        <v>6</v>
      </c>
      <c r="G27" s="45" t="s">
        <v>73</v>
      </c>
      <c r="H27" s="58">
        <f>D27*(F27/100)*(H$18/365)</f>
        <v>8.4558904109589026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57.199999999999996</v>
      </c>
      <c r="E28" s="40" t="s">
        <v>72</v>
      </c>
      <c r="F28" s="56">
        <v>6</v>
      </c>
      <c r="G28" s="45" t="s">
        <v>73</v>
      </c>
      <c r="H28" s="58">
        <f>(D28)*(F28/100)*(H$18/365)</f>
        <v>0.75221917808219163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500</v>
      </c>
      <c r="E29" s="40" t="s">
        <v>30</v>
      </c>
      <c r="F29" s="57">
        <v>60</v>
      </c>
      <c r="G29" s="45" t="s">
        <v>77</v>
      </c>
      <c r="H29" s="58">
        <f>D29*(F29/2000)</f>
        <v>15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1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5</v>
      </c>
      <c r="G31" s="45" t="s">
        <v>52</v>
      </c>
      <c r="H31" s="58">
        <f t="shared" si="0"/>
        <v>5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0</v>
      </c>
      <c r="G32" s="45" t="s">
        <v>81</v>
      </c>
      <c r="H32" s="58">
        <v>2.27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5</v>
      </c>
      <c r="G33" s="45" t="s">
        <v>52</v>
      </c>
      <c r="H33" s="58">
        <f t="shared" ref="H33:H35" si="1">F33</f>
        <v>5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45</v>
      </c>
      <c r="G34" s="40" t="s">
        <v>52</v>
      </c>
      <c r="H34" s="58">
        <f t="shared" si="1"/>
        <v>45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10</v>
      </c>
      <c r="G35" s="45" t="s">
        <v>52</v>
      </c>
      <c r="H35" s="80">
        <f t="shared" si="1"/>
        <v>10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102.90810958904109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48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10"/>
      <c r="D40" s="111"/>
      <c r="E40" s="110"/>
      <c r="F40" s="110"/>
      <c r="G40" s="112"/>
      <c r="H40" s="113"/>
      <c r="I40" s="118"/>
      <c r="J40" s="110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1.3265405479452053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910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860.30810958904112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49.691890410958877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48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1.6918904109588766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64.879150684931503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64.164864970645795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89">
        <v>1200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53.140990867579909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22" workbookViewId="0">
      <selection activeCell="N43" sqref="N43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5.855468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7">
        <v>800</v>
      </c>
      <c r="E9" s="40" t="s">
        <v>30</v>
      </c>
      <c r="F9" s="43">
        <v>75</v>
      </c>
      <c r="G9" s="45" t="s">
        <v>38</v>
      </c>
      <c r="H9" s="48">
        <f>D9*(F9/100)</f>
        <v>600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400</v>
      </c>
      <c r="E14" s="40" t="s">
        <v>30</v>
      </c>
      <c r="F14" s="57">
        <v>105</v>
      </c>
      <c r="G14" s="45" t="s">
        <v>38</v>
      </c>
      <c r="H14" s="58">
        <f>D14*(F14/100)</f>
        <v>420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57">
        <v>6</v>
      </c>
      <c r="G15" s="40" t="s">
        <v>52</v>
      </c>
      <c r="H15" s="58">
        <f>F15</f>
        <v>6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426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2.2000000000000002</v>
      </c>
      <c r="E18" s="40" t="s">
        <v>56</v>
      </c>
      <c r="F18" s="7" t="s">
        <v>57</v>
      </c>
      <c r="G18" s="4"/>
      <c r="H18" s="65">
        <f>H19/D18</f>
        <v>181.81818181818181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6.5</v>
      </c>
      <c r="E19" s="40" t="s">
        <v>60</v>
      </c>
      <c r="F19" s="7" t="s">
        <v>61</v>
      </c>
      <c r="G19" s="66"/>
      <c r="H19" s="65">
        <f>D9-D14</f>
        <v>400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0.76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138.18181818181819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0.36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2</v>
      </c>
      <c r="E26" s="40" t="s">
        <v>70</v>
      </c>
      <c r="F26" s="74"/>
      <c r="G26" s="45"/>
      <c r="H26" s="58">
        <f>H16*(D26/100)</f>
        <v>8.52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426</v>
      </c>
      <c r="E27" s="40" t="s">
        <v>72</v>
      </c>
      <c r="F27" s="56">
        <v>5.5</v>
      </c>
      <c r="G27" s="45" t="s">
        <v>73</v>
      </c>
      <c r="H27" s="58">
        <f>D27*(F27/100)*(H$18/365)</f>
        <v>11.671232876712329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69.090909090909093</v>
      </c>
      <c r="E28" s="40" t="s">
        <v>72</v>
      </c>
      <c r="F28" s="56">
        <v>5.5</v>
      </c>
      <c r="G28" s="45" t="s">
        <v>73</v>
      </c>
      <c r="H28" s="58">
        <f>(D28)*(F28/100)*(H$18/365)</f>
        <v>1.8929016189290162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910</v>
      </c>
      <c r="E29" s="40" t="s">
        <v>30</v>
      </c>
      <c r="F29" s="57">
        <v>30</v>
      </c>
      <c r="G29" s="45" t="s">
        <v>77</v>
      </c>
      <c r="H29" s="58">
        <f>D29*(F29/2000)</f>
        <v>13.65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5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3</v>
      </c>
      <c r="G32" s="45" t="s">
        <v>81</v>
      </c>
      <c r="H32" s="58">
        <f t="shared" si="0"/>
        <v>3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5</v>
      </c>
      <c r="G33" s="45" t="s">
        <v>52</v>
      </c>
      <c r="H33" s="58">
        <f t="shared" si="0"/>
        <v>5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25</v>
      </c>
      <c r="G34" s="40" t="s">
        <v>52</v>
      </c>
      <c r="H34" s="58">
        <f t="shared" si="0"/>
        <v>25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8</v>
      </c>
      <c r="G35" s="45" t="s">
        <v>52</v>
      </c>
      <c r="H35" s="80">
        <f t="shared" si="0"/>
        <v>8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95.734134495641342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109.09090909090908</v>
      </c>
      <c r="I39" s="59"/>
      <c r="J39" s="4"/>
      <c r="K39" s="4"/>
    </row>
    <row r="40" spans="1:26" s="116" customFormat="1" ht="12.75" customHeight="1" x14ac:dyDescent="0.2">
      <c r="A40" s="110" t="s">
        <v>121</v>
      </c>
      <c r="B40" s="110"/>
      <c r="C40" s="109"/>
      <c r="D40" s="111"/>
      <c r="E40" s="110"/>
      <c r="F40" s="109"/>
      <c r="G40" s="112"/>
      <c r="H40" s="113"/>
      <c r="I40" s="114"/>
      <c r="J40" s="109"/>
      <c r="K40" s="115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0.85751715442092147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600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659.91595267745959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-59.915952677459586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109.09090909090908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-169.00686176836865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96.125857721046088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95.125857721046088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89">
        <v>400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62.748284557907851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19" workbookViewId="0">
      <selection activeCell="M45" sqref="M45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7">
        <v>1450</v>
      </c>
      <c r="E9" s="40" t="s">
        <v>30</v>
      </c>
      <c r="F9" s="43">
        <v>96</v>
      </c>
      <c r="G9" s="45" t="s">
        <v>38</v>
      </c>
      <c r="H9" s="48">
        <f>D9*(F9/100)</f>
        <v>1392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400</v>
      </c>
      <c r="E14" s="40" t="s">
        <v>30</v>
      </c>
      <c r="F14" s="57">
        <v>105</v>
      </c>
      <c r="G14" s="45" t="s">
        <v>38</v>
      </c>
      <c r="H14" s="58">
        <f>D14*(F14/100)</f>
        <v>420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57">
        <v>5</v>
      </c>
      <c r="G15" s="40" t="s">
        <v>52</v>
      </c>
      <c r="H15" s="58">
        <f>F15</f>
        <v>5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425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2.8</v>
      </c>
      <c r="E18" s="40" t="s">
        <v>56</v>
      </c>
      <c r="F18" s="7" t="s">
        <v>57</v>
      </c>
      <c r="G18" s="4"/>
      <c r="H18" s="65">
        <f>H19/D18</f>
        <v>375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7.5</v>
      </c>
      <c r="E19" s="40" t="s">
        <v>60</v>
      </c>
      <c r="F19" s="7" t="s">
        <v>61</v>
      </c>
      <c r="G19" s="66"/>
      <c r="H19" s="65">
        <f>D9-D14</f>
        <v>1050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1.28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480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0.46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2</v>
      </c>
      <c r="E26" s="40" t="s">
        <v>70</v>
      </c>
      <c r="F26" s="74"/>
      <c r="G26" s="45"/>
      <c r="H26" s="58">
        <f>H16*(D26/100)</f>
        <v>8.5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425</v>
      </c>
      <c r="E27" s="40" t="s">
        <v>72</v>
      </c>
      <c r="F27" s="56">
        <v>5.5</v>
      </c>
      <c r="G27" s="45" t="s">
        <v>73</v>
      </c>
      <c r="H27" s="58">
        <f>D27*(F27/100)*(H$18/365)</f>
        <v>24.015410958904113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240</v>
      </c>
      <c r="E28" s="40" t="s">
        <v>72</v>
      </c>
      <c r="F28" s="56">
        <v>5.5</v>
      </c>
      <c r="G28" s="45" t="s">
        <v>73</v>
      </c>
      <c r="H28" s="58">
        <f>(D28)*(F28/100)*(H$18/365)</f>
        <v>13.561643835616438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1875</v>
      </c>
      <c r="E29" s="40" t="s">
        <v>30</v>
      </c>
      <c r="F29" s="57">
        <v>30</v>
      </c>
      <c r="G29" s="45" t="s">
        <v>77</v>
      </c>
      <c r="H29" s="58">
        <f>D29*(F29/2000)</f>
        <v>28.125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5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6</v>
      </c>
      <c r="G32" s="45" t="s">
        <v>81</v>
      </c>
      <c r="H32" s="58">
        <f t="shared" si="0"/>
        <v>6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3</v>
      </c>
      <c r="G33" s="45" t="s">
        <v>52</v>
      </c>
      <c r="H33" s="58">
        <f t="shared" si="0"/>
        <v>3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30</v>
      </c>
      <c r="G34" s="40" t="s">
        <v>52</v>
      </c>
      <c r="H34" s="58">
        <f t="shared" si="0"/>
        <v>30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10</v>
      </c>
      <c r="G35" s="45" t="s">
        <v>52</v>
      </c>
      <c r="H35" s="80">
        <f t="shared" si="0"/>
        <v>10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142.20205479452056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225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09"/>
      <c r="D40" s="111"/>
      <c r="E40" s="110"/>
      <c r="F40" s="109"/>
      <c r="G40" s="112"/>
      <c r="H40" s="113"/>
      <c r="I40" s="114"/>
      <c r="J40" s="109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0.80685909980430526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1392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1047.2020547945206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344.79794520547944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225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119.79794520547944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87.738072744449696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87.048417572035902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89">
        <v>400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134.94948630136986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22" workbookViewId="0">
      <selection activeCell="G40" sqref="G4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7">
        <v>1450</v>
      </c>
      <c r="E9" s="40" t="s">
        <v>30</v>
      </c>
      <c r="F9" s="43">
        <v>100</v>
      </c>
      <c r="G9" s="45" t="s">
        <v>38</v>
      </c>
      <c r="H9" s="48">
        <f>D9*(F9/100)</f>
        <v>1450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800</v>
      </c>
      <c r="E14" s="40" t="s">
        <v>30</v>
      </c>
      <c r="F14" s="57">
        <v>80</v>
      </c>
      <c r="G14" s="45" t="s">
        <v>38</v>
      </c>
      <c r="H14" s="58">
        <f>D14*(F14/100)</f>
        <v>640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57">
        <v>5</v>
      </c>
      <c r="G15" s="40" t="s">
        <v>52</v>
      </c>
      <c r="H15" s="58">
        <f>F15</f>
        <v>5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645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2.8</v>
      </c>
      <c r="E18" s="40" t="s">
        <v>56</v>
      </c>
      <c r="F18" s="7" t="s">
        <v>57</v>
      </c>
      <c r="G18" s="4"/>
      <c r="H18" s="65">
        <f>H19/D18</f>
        <v>232.14285714285717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7.5</v>
      </c>
      <c r="E19" s="40" t="s">
        <v>60</v>
      </c>
      <c r="F19" s="7" t="s">
        <v>61</v>
      </c>
      <c r="G19" s="66"/>
      <c r="H19" s="65">
        <f>D9-D14</f>
        <v>650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1.33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308.75000000000006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0.48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1.5</v>
      </c>
      <c r="E26" s="40" t="s">
        <v>70</v>
      </c>
      <c r="F26" s="74"/>
      <c r="G26" s="45"/>
      <c r="H26" s="58">
        <f>H16*(D26/100)</f>
        <v>9.6749999999999989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645</v>
      </c>
      <c r="E27" s="40" t="s">
        <v>72</v>
      </c>
      <c r="F27" s="56">
        <v>6</v>
      </c>
      <c r="G27" s="45" t="s">
        <v>73</v>
      </c>
      <c r="H27" s="58">
        <f>D27*(F27/100)*(H$18/365)</f>
        <v>24.61350293542074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154.37500000000003</v>
      </c>
      <c r="E28" s="40" t="s">
        <v>72</v>
      </c>
      <c r="F28" s="56">
        <v>6</v>
      </c>
      <c r="G28" s="45" t="s">
        <v>73</v>
      </c>
      <c r="H28" s="58">
        <f>(D28)*(F28/100)*(H$18/365)</f>
        <v>5.8910225048923683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1200</v>
      </c>
      <c r="E29" s="40" t="s">
        <v>30</v>
      </c>
      <c r="F29" s="57">
        <v>30</v>
      </c>
      <c r="G29" s="45" t="s">
        <v>77</v>
      </c>
      <c r="H29" s="58">
        <f>D29*(F29/2000)</f>
        <v>18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1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6</v>
      </c>
      <c r="G32" s="45" t="s">
        <v>81</v>
      </c>
      <c r="H32" s="58">
        <v>2.27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3</v>
      </c>
      <c r="G33" s="45" t="s">
        <v>52</v>
      </c>
      <c r="H33" s="58">
        <f t="shared" ref="H33:H35" si="1">F33</f>
        <v>3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35</v>
      </c>
      <c r="G34" s="40" t="s">
        <v>52</v>
      </c>
      <c r="H34" s="58">
        <f t="shared" si="1"/>
        <v>35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10</v>
      </c>
      <c r="G35" s="45" t="s">
        <v>52</v>
      </c>
      <c r="H35" s="80">
        <f t="shared" si="1"/>
        <v>10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127.44952544031311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139.28571428571431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10"/>
      <c r="D40" s="111"/>
      <c r="E40" s="110"/>
      <c r="F40" s="109"/>
      <c r="G40" s="112"/>
      <c r="H40" s="113"/>
      <c r="I40" s="114"/>
      <c r="J40" s="109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0.88536190727081143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1450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1081.1995254403132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368.80047455968679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139.28571428571431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229.51476027397248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84.171395843174309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83.481740670760516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89">
        <v>800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108.68934503424657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19" workbookViewId="0">
      <selection activeCell="F52" sqref="F52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7">
        <v>600</v>
      </c>
      <c r="E9" s="40" t="s">
        <v>30</v>
      </c>
      <c r="F9" s="43">
        <v>150</v>
      </c>
      <c r="G9" s="45" t="s">
        <v>38</v>
      </c>
      <c r="H9" s="48">
        <f>D9*(F9/100)</f>
        <v>900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>
        <v>150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500</v>
      </c>
      <c r="E14" s="40" t="s">
        <v>30</v>
      </c>
      <c r="F14" s="57">
        <v>150</v>
      </c>
      <c r="G14" s="45" t="s">
        <v>38</v>
      </c>
      <c r="H14" s="58">
        <f>D14*(F14/100)</f>
        <v>750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57">
        <v>0</v>
      </c>
      <c r="G15" s="40" t="s">
        <v>52</v>
      </c>
      <c r="H15" s="58">
        <f>F15</f>
        <v>0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750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2.2000000000000002</v>
      </c>
      <c r="E18" s="40" t="s">
        <v>56</v>
      </c>
      <c r="F18" s="7" t="s">
        <v>57</v>
      </c>
      <c r="G18" s="4"/>
      <c r="H18" s="65">
        <f>H19/D18</f>
        <v>45.454545454545453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5.2</v>
      </c>
      <c r="E19" s="40" t="s">
        <v>60</v>
      </c>
      <c r="F19" s="7" t="s">
        <v>61</v>
      </c>
      <c r="G19" s="66"/>
      <c r="H19" s="65">
        <f>D9-D14</f>
        <v>100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0.51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23.18181818181818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0.23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2</v>
      </c>
      <c r="E26" s="40" t="s">
        <v>70</v>
      </c>
      <c r="F26" s="74"/>
      <c r="G26" s="45"/>
      <c r="H26" s="58">
        <f>H16*(D26/100)</f>
        <v>15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750</v>
      </c>
      <c r="E27" s="40" t="s">
        <v>72</v>
      </c>
      <c r="F27" s="56">
        <v>5.5</v>
      </c>
      <c r="G27" s="45" t="s">
        <v>73</v>
      </c>
      <c r="H27" s="58">
        <f>D27*(F27/100)*(H$18/365)</f>
        <v>5.1369863013698627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11.59090909090909</v>
      </c>
      <c r="E28" s="40" t="s">
        <v>72</v>
      </c>
      <c r="F28" s="56">
        <v>5.5</v>
      </c>
      <c r="G28" s="45" t="s">
        <v>73</v>
      </c>
      <c r="H28" s="58">
        <f>(D28)*(F28/100)*(H$18/365)</f>
        <v>7.9389788293897881E-2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250</v>
      </c>
      <c r="E29" s="40" t="s">
        <v>30</v>
      </c>
      <c r="F29" s="57">
        <v>30</v>
      </c>
      <c r="G29" s="45" t="s">
        <v>77</v>
      </c>
      <c r="H29" s="58">
        <f>D29*(F29/2000)</f>
        <v>3.75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5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0</v>
      </c>
      <c r="G32" s="45" t="s">
        <v>81</v>
      </c>
      <c r="H32" s="58">
        <f t="shared" si="0"/>
        <v>0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0</v>
      </c>
      <c r="G33" s="45" t="s">
        <v>52</v>
      </c>
      <c r="H33" s="58">
        <f t="shared" si="0"/>
        <v>0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15</v>
      </c>
      <c r="G34" s="40" t="s">
        <v>52</v>
      </c>
      <c r="H34" s="58">
        <f t="shared" si="0"/>
        <v>15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8</v>
      </c>
      <c r="G35" s="45" t="s">
        <v>52</v>
      </c>
      <c r="H35" s="80">
        <f t="shared" si="0"/>
        <v>8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65.966376089663754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6">
        <v>0.65</v>
      </c>
      <c r="E39" s="7" t="s">
        <v>89</v>
      </c>
      <c r="F39" s="4"/>
      <c r="G39" s="85"/>
      <c r="H39" s="87">
        <f>D39*H18</f>
        <v>29.545454545454547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10"/>
      <c r="D40" s="117"/>
      <c r="E40" s="110"/>
      <c r="F40" s="110"/>
      <c r="G40" s="112"/>
      <c r="H40" s="113"/>
      <c r="I40" s="118"/>
      <c r="J40" s="110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1.1869364881693647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900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839.14819427148188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60.851805728518116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29.545454545454547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31.306351183063569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144.78227480282274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143.4489414694894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90">
        <v>500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156.26127023661272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19" workbookViewId="0">
      <selection activeCell="F52" sqref="F52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93">
        <v>900</v>
      </c>
      <c r="E9" s="40" t="s">
        <v>30</v>
      </c>
      <c r="F9" s="43">
        <v>130</v>
      </c>
      <c r="G9" s="45" t="s">
        <v>38</v>
      </c>
      <c r="H9" s="48">
        <f>D9*(F9/100)</f>
        <v>1170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94">
        <v>500</v>
      </c>
      <c r="E14" s="40" t="s">
        <v>30</v>
      </c>
      <c r="F14" s="57">
        <v>150</v>
      </c>
      <c r="G14" s="45" t="s">
        <v>38</v>
      </c>
      <c r="H14" s="58">
        <f>D14*(F14/100)</f>
        <v>750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57">
        <v>5</v>
      </c>
      <c r="G15" s="40" t="s">
        <v>52</v>
      </c>
      <c r="H15" s="58">
        <f>F15</f>
        <v>5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755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95">
        <v>2.5</v>
      </c>
      <c r="E18" s="40" t="s">
        <v>56</v>
      </c>
      <c r="F18" s="7" t="s">
        <v>57</v>
      </c>
      <c r="G18" s="4"/>
      <c r="H18" s="65">
        <f>H19/D18</f>
        <v>160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96">
        <v>6.3</v>
      </c>
      <c r="E19" s="40" t="s">
        <v>60</v>
      </c>
      <c r="F19" s="7" t="s">
        <v>61</v>
      </c>
      <c r="G19" s="66"/>
      <c r="H19" s="65">
        <f>D9-D14</f>
        <v>400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0.69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110.39999999999999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0.35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2</v>
      </c>
      <c r="E26" s="40" t="s">
        <v>70</v>
      </c>
      <c r="F26" s="74"/>
      <c r="G26" s="45"/>
      <c r="H26" s="58">
        <f>H16*(D26/100)</f>
        <v>15.1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755</v>
      </c>
      <c r="E27" s="40" t="s">
        <v>72</v>
      </c>
      <c r="F27" s="56">
        <v>5.5</v>
      </c>
      <c r="G27" s="45" t="s">
        <v>73</v>
      </c>
      <c r="H27" s="58">
        <f>D27*(F27/100)*(H$18/365)</f>
        <v>18.202739726027396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55.199999999999996</v>
      </c>
      <c r="E28" s="40" t="s">
        <v>72</v>
      </c>
      <c r="F28" s="56">
        <v>5.5</v>
      </c>
      <c r="G28" s="45" t="s">
        <v>73</v>
      </c>
      <c r="H28" s="58">
        <f>(D28)*(F28/100)*(H$18/365)</f>
        <v>1.3308493150684928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800</v>
      </c>
      <c r="E29" s="40" t="s">
        <v>30</v>
      </c>
      <c r="F29" s="57">
        <v>30</v>
      </c>
      <c r="G29" s="45" t="s">
        <v>77</v>
      </c>
      <c r="H29" s="58">
        <f>D29*(F29/2000)</f>
        <v>12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10</v>
      </c>
      <c r="G30" s="45" t="s">
        <v>52</v>
      </c>
      <c r="H30" s="58">
        <f t="shared" ref="H30:H35" si="0">F30</f>
        <v>10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3</v>
      </c>
      <c r="G32" s="45" t="s">
        <v>81</v>
      </c>
      <c r="H32" s="58">
        <f t="shared" si="0"/>
        <v>3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5</v>
      </c>
      <c r="G33" s="45" t="s">
        <v>52</v>
      </c>
      <c r="H33" s="58">
        <f t="shared" si="0"/>
        <v>5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35</v>
      </c>
      <c r="G34" s="40" t="s">
        <v>52</v>
      </c>
      <c r="H34" s="58">
        <f t="shared" si="0"/>
        <v>35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9</v>
      </c>
      <c r="G35" s="45" t="s">
        <v>52</v>
      </c>
      <c r="H35" s="80">
        <f t="shared" si="0"/>
        <v>9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122.63358904109589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96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10"/>
      <c r="D40" s="111"/>
      <c r="E40" s="110"/>
      <c r="F40" s="110"/>
      <c r="G40" s="112"/>
      <c r="H40" s="113"/>
      <c r="I40" s="118"/>
      <c r="J40" s="110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0.82258397260273963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1170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988.03358904109587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181.96641095890413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96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85.966410958904135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120.44817656012177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119.44817656012177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89">
        <v>500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167.19328219178081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16" workbookViewId="0">
      <selection activeCell="A40" sqref="A4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7">
        <v>1400</v>
      </c>
      <c r="E9" s="40" t="s">
        <v>30</v>
      </c>
      <c r="F9" s="43">
        <v>115</v>
      </c>
      <c r="G9" s="45" t="s">
        <v>38</v>
      </c>
      <c r="H9" s="48">
        <f>D9*(F9/100)</f>
        <v>1609.9999999999998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500</v>
      </c>
      <c r="E14" s="40" t="s">
        <v>30</v>
      </c>
      <c r="F14" s="57">
        <v>150</v>
      </c>
      <c r="G14" s="45" t="s">
        <v>38</v>
      </c>
      <c r="H14" s="58">
        <f>D14*(F14/100)</f>
        <v>750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57">
        <v>5</v>
      </c>
      <c r="G15" s="40" t="s">
        <v>52</v>
      </c>
      <c r="H15" s="58">
        <f>F15</f>
        <v>5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755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3.2</v>
      </c>
      <c r="E18" s="40" t="s">
        <v>56</v>
      </c>
      <c r="F18" s="7" t="s">
        <v>57</v>
      </c>
      <c r="G18" s="4"/>
      <c r="H18" s="65">
        <f>H19/D18</f>
        <v>281.25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6.8</v>
      </c>
      <c r="E19" s="40" t="s">
        <v>60</v>
      </c>
      <c r="F19" s="7" t="s">
        <v>61</v>
      </c>
      <c r="G19" s="66"/>
      <c r="H19" s="65">
        <f>D9-D14</f>
        <v>900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1.38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388.12499999999994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0.43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2</v>
      </c>
      <c r="E26" s="40" t="s">
        <v>70</v>
      </c>
      <c r="F26" s="74"/>
      <c r="G26" s="45"/>
      <c r="H26" s="58">
        <f>H16*(D26/100)</f>
        <v>15.1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102</v>
      </c>
      <c r="C27" s="4"/>
      <c r="D27" s="75">
        <f>H16</f>
        <v>755</v>
      </c>
      <c r="E27" s="40" t="s">
        <v>72</v>
      </c>
      <c r="F27" s="56">
        <v>5.5</v>
      </c>
      <c r="G27" s="45" t="s">
        <v>73</v>
      </c>
      <c r="H27" s="58">
        <f>D27*(F27/100)*(H$18/365)</f>
        <v>31.997003424657532</v>
      </c>
      <c r="I27" s="76" t="s">
        <v>103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194.06249999999997</v>
      </c>
      <c r="E28" s="40" t="s">
        <v>72</v>
      </c>
      <c r="F28" s="56">
        <v>5.5</v>
      </c>
      <c r="G28" s="45" t="s">
        <v>73</v>
      </c>
      <c r="H28" s="58">
        <f>(D28)*(F28/100)*(H$18/365)</f>
        <v>8.2243953339041074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1300</v>
      </c>
      <c r="E29" s="40" t="s">
        <v>30</v>
      </c>
      <c r="F29" s="57">
        <v>30</v>
      </c>
      <c r="G29" s="45" t="s">
        <v>77</v>
      </c>
      <c r="H29" s="58">
        <f>D29*(F29/2000)</f>
        <v>19.5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5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6</v>
      </c>
      <c r="G32" s="45" t="s">
        <v>81</v>
      </c>
      <c r="H32" s="58">
        <f t="shared" si="0"/>
        <v>6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3</v>
      </c>
      <c r="G33" s="45" t="s">
        <v>52</v>
      </c>
      <c r="H33" s="58">
        <f t="shared" si="0"/>
        <v>3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20</v>
      </c>
      <c r="G34" s="40" t="s">
        <v>52</v>
      </c>
      <c r="H34" s="58">
        <f t="shared" si="0"/>
        <v>20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10</v>
      </c>
      <c r="G35" s="45" t="s">
        <v>52</v>
      </c>
      <c r="H35" s="80">
        <f t="shared" si="0"/>
        <v>10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132.82139875856163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168.75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10"/>
      <c r="D40" s="111"/>
      <c r="E40" s="110"/>
      <c r="F40" s="110"/>
      <c r="G40" s="112"/>
      <c r="H40" s="113"/>
      <c r="I40" s="118"/>
      <c r="J40" s="110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0.76632933195395736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1609.9999999999998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1275.9463987585616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334.05360124143817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168.75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165.30360124143817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103.19259991132583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102.47831419704012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90">
        <v>500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183.06072024828762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25" workbookViewId="0">
      <selection activeCell="K52" sqref="K52"/>
    </sheetView>
  </sheetViews>
  <sheetFormatPr defaultColWidth="17.28515625" defaultRowHeight="15" customHeight="1" x14ac:dyDescent="0.2"/>
  <cols>
    <col min="1" max="1" width="2.7109375" style="98" customWidth="1"/>
    <col min="2" max="2" width="8.85546875" style="98" customWidth="1"/>
    <col min="3" max="3" width="15.42578125" style="98" customWidth="1"/>
    <col min="4" max="4" width="12.140625" style="98" customWidth="1"/>
    <col min="5" max="5" width="5.7109375" style="98" customWidth="1"/>
    <col min="6" max="6" width="8.7109375" style="98" customWidth="1"/>
    <col min="7" max="7" width="9.140625" style="98" customWidth="1"/>
    <col min="8" max="8" width="10" style="98" customWidth="1"/>
    <col min="9" max="9" width="1.7109375" style="98" customWidth="1"/>
    <col min="10" max="10" width="4.7109375" style="98" customWidth="1"/>
    <col min="11" max="11" width="10.140625" style="98" customWidth="1"/>
    <col min="12" max="26" width="6.7109375" style="98" customWidth="1"/>
    <col min="27" max="16384" width="17.28515625" style="98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"/>
    </row>
    <row r="2" spans="1:26" ht="16.5" customHeight="1" thickBot="1" x14ac:dyDescent="0.3">
      <c r="A2" s="5" t="s">
        <v>2</v>
      </c>
      <c r="B2" s="99"/>
      <c r="C2" s="99"/>
      <c r="D2" s="99"/>
      <c r="E2" s="99"/>
      <c r="F2" s="99"/>
      <c r="G2" s="99"/>
      <c r="H2" s="99"/>
      <c r="I2" s="99"/>
      <c r="J2" s="9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10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12"/>
      <c r="B4" s="8"/>
      <c r="C4" s="101" t="s">
        <v>4</v>
      </c>
      <c r="D4" s="9"/>
      <c r="E4" s="10"/>
      <c r="F4" s="11"/>
      <c r="G4" s="10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100"/>
      <c r="D7" s="100"/>
      <c r="E7" s="100"/>
      <c r="F7" s="100"/>
      <c r="G7" s="100"/>
      <c r="H7" s="100"/>
      <c r="I7" s="100"/>
      <c r="J7" s="100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101" t="s">
        <v>27</v>
      </c>
      <c r="B9" s="12"/>
      <c r="C9" s="12"/>
      <c r="D9" s="93">
        <v>1250</v>
      </c>
      <c r="E9" s="40" t="s">
        <v>30</v>
      </c>
      <c r="F9" s="43">
        <v>115</v>
      </c>
      <c r="G9" s="45" t="s">
        <v>38</v>
      </c>
      <c r="H9" s="48">
        <f>D9*(F9/100)</f>
        <v>1437.5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12"/>
      <c r="B10" s="12"/>
      <c r="C10" s="12"/>
      <c r="D10" s="101"/>
      <c r="E10" s="101"/>
      <c r="F10" s="101" t="s">
        <v>40</v>
      </c>
      <c r="G10" s="101"/>
      <c r="H10" s="50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2.75" customHeight="1" x14ac:dyDescent="0.2">
      <c r="A11" s="100" t="s">
        <v>41</v>
      </c>
      <c r="B11" s="100"/>
      <c r="C11" s="100"/>
      <c r="D11" s="100"/>
      <c r="E11" s="100"/>
      <c r="F11" s="100"/>
      <c r="G11" s="100"/>
      <c r="H11" s="52"/>
      <c r="I11" s="10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2.75" customHeight="1" x14ac:dyDescent="0.2">
      <c r="A13" s="101" t="s">
        <v>47</v>
      </c>
      <c r="B13" s="55"/>
      <c r="C13" s="12"/>
      <c r="D13" s="101"/>
      <c r="E13" s="101"/>
      <c r="F13" s="101"/>
      <c r="G13" s="101"/>
      <c r="H13" s="101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12"/>
      <c r="B14" s="101" t="s">
        <v>49</v>
      </c>
      <c r="C14" s="101"/>
      <c r="D14" s="94">
        <v>475</v>
      </c>
      <c r="E14" s="40" t="s">
        <v>30</v>
      </c>
      <c r="F14" s="78">
        <v>135</v>
      </c>
      <c r="G14" s="45" t="s">
        <v>38</v>
      </c>
      <c r="H14" s="58">
        <f>D14*(F14/100)</f>
        <v>641.25</v>
      </c>
      <c r="I14" s="59"/>
      <c r="J14" s="12"/>
      <c r="K14" s="12"/>
    </row>
    <row r="15" spans="1:26" ht="12.75" customHeight="1" x14ac:dyDescent="0.2">
      <c r="A15" s="12"/>
      <c r="B15" s="101" t="s">
        <v>51</v>
      </c>
      <c r="C15" s="101"/>
      <c r="D15" s="40"/>
      <c r="E15" s="40"/>
      <c r="F15" s="78">
        <v>5</v>
      </c>
      <c r="G15" s="40" t="s">
        <v>52</v>
      </c>
      <c r="H15" s="58">
        <f>F15</f>
        <v>5</v>
      </c>
      <c r="I15" s="59"/>
      <c r="J15" s="12"/>
      <c r="K15" s="12"/>
    </row>
    <row r="16" spans="1:26" ht="12.75" customHeight="1" x14ac:dyDescent="0.2">
      <c r="A16" s="12"/>
      <c r="B16" s="101" t="s">
        <v>53</v>
      </c>
      <c r="C16" s="101"/>
      <c r="D16" s="40"/>
      <c r="E16" s="40"/>
      <c r="F16" s="40"/>
      <c r="G16" s="40"/>
      <c r="H16" s="60">
        <f>SUM(H14:H15)</f>
        <v>646.25</v>
      </c>
      <c r="I16" s="12"/>
      <c r="J16" s="12"/>
      <c r="K16" s="12"/>
    </row>
    <row r="17" spans="1:26" ht="12.75" customHeight="1" x14ac:dyDescent="0.2">
      <c r="A17" s="100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12"/>
    </row>
    <row r="18" spans="1:26" ht="12.75" customHeight="1" x14ac:dyDescent="0.2">
      <c r="A18" s="12"/>
      <c r="B18" s="101" t="s">
        <v>55</v>
      </c>
      <c r="C18" s="63"/>
      <c r="D18" s="95">
        <v>3.2</v>
      </c>
      <c r="E18" s="40" t="s">
        <v>56</v>
      </c>
      <c r="F18" s="101" t="s">
        <v>57</v>
      </c>
      <c r="G18" s="12"/>
      <c r="H18" s="65">
        <f>H19/D18</f>
        <v>242.1875</v>
      </c>
      <c r="I18" s="12"/>
      <c r="J18" s="40" t="s">
        <v>58</v>
      </c>
      <c r="K18" s="12"/>
    </row>
    <row r="19" spans="1:26" ht="12.75" customHeight="1" x14ac:dyDescent="0.2">
      <c r="A19" s="12"/>
      <c r="B19" s="101" t="s">
        <v>59</v>
      </c>
      <c r="C19" s="66"/>
      <c r="D19" s="96">
        <v>6.8</v>
      </c>
      <c r="E19" s="40" t="s">
        <v>60</v>
      </c>
      <c r="F19" s="101" t="s">
        <v>61</v>
      </c>
      <c r="G19" s="66"/>
      <c r="H19" s="65">
        <f>D9-D14</f>
        <v>775</v>
      </c>
      <c r="I19" s="12"/>
      <c r="J19" s="40" t="s">
        <v>62</v>
      </c>
      <c r="K19" s="12"/>
    </row>
    <row r="20" spans="1:26" ht="12.75" customHeight="1" x14ac:dyDescent="0.2">
      <c r="A20" s="100" t="s">
        <v>63</v>
      </c>
      <c r="B20" s="61"/>
      <c r="C20" s="61"/>
      <c r="D20" s="61"/>
      <c r="E20" s="61"/>
      <c r="F20" s="100"/>
      <c r="G20" s="61"/>
      <c r="H20" s="68"/>
      <c r="I20" s="61"/>
      <c r="J20" s="69"/>
      <c r="K20" s="12"/>
    </row>
    <row r="21" spans="1:26" ht="12.75" customHeight="1" x14ac:dyDescent="0.2">
      <c r="A21" s="70" t="s">
        <v>64</v>
      </c>
      <c r="B21" s="12"/>
      <c r="C21" s="71"/>
      <c r="D21" s="12"/>
      <c r="E21" s="12"/>
      <c r="F21" s="12"/>
      <c r="G21" s="12"/>
      <c r="H21" s="59"/>
      <c r="I21" s="12"/>
      <c r="J21" s="12"/>
      <c r="K21" s="12"/>
    </row>
    <row r="22" spans="1:26" ht="12.75" customHeight="1" x14ac:dyDescent="0.2">
      <c r="A22" s="12"/>
      <c r="B22" s="101" t="s">
        <v>65</v>
      </c>
      <c r="C22" s="101"/>
      <c r="D22" s="12"/>
      <c r="E22" s="12"/>
      <c r="F22" s="12"/>
      <c r="G22" s="12"/>
      <c r="H22" s="72">
        <v>1.37</v>
      </c>
      <c r="I22" s="59"/>
      <c r="J22" s="12"/>
      <c r="K22" s="12"/>
    </row>
    <row r="23" spans="1:26" ht="12.75" customHeight="1" x14ac:dyDescent="0.2">
      <c r="A23" s="12"/>
      <c r="B23" s="101" t="s">
        <v>66</v>
      </c>
      <c r="C23" s="12"/>
      <c r="D23" s="101"/>
      <c r="E23" s="12"/>
      <c r="F23" s="12"/>
      <c r="G23" s="101"/>
      <c r="H23" s="73">
        <f>H22*H18</f>
        <v>331.796875</v>
      </c>
      <c r="I23" s="59"/>
      <c r="J23" s="12"/>
      <c r="K23" s="12"/>
    </row>
    <row r="24" spans="1:26" ht="12.75" customHeight="1" x14ac:dyDescent="0.2">
      <c r="A24" s="12"/>
      <c r="B24" s="101" t="s">
        <v>67</v>
      </c>
      <c r="C24" s="12"/>
      <c r="D24" s="12"/>
      <c r="E24" s="12"/>
      <c r="F24" s="12"/>
      <c r="G24" s="12"/>
      <c r="H24" s="104">
        <v>0.46</v>
      </c>
      <c r="I24" s="59"/>
      <c r="J24" s="12"/>
      <c r="K24" s="12"/>
    </row>
    <row r="25" spans="1:26" ht="12.75" customHeight="1" x14ac:dyDescent="0.2">
      <c r="A25" s="100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12"/>
      <c r="B26" s="101" t="s">
        <v>69</v>
      </c>
      <c r="C26" s="12"/>
      <c r="D26" s="94">
        <v>2.5</v>
      </c>
      <c r="E26" s="40" t="s">
        <v>70</v>
      </c>
      <c r="F26" s="74"/>
      <c r="G26" s="45"/>
      <c r="H26" s="58">
        <f>H16*(D26/100)</f>
        <v>16.15625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12"/>
      <c r="B27" s="101" t="s">
        <v>102</v>
      </c>
      <c r="C27" s="12"/>
      <c r="D27" s="75">
        <f>H16</f>
        <v>646.25</v>
      </c>
      <c r="E27" s="40" t="s">
        <v>72</v>
      </c>
      <c r="F27" s="94">
        <v>5.5</v>
      </c>
      <c r="G27" s="45" t="s">
        <v>73</v>
      </c>
      <c r="H27" s="58">
        <f>D27*(F27/100)*(H$18/365)</f>
        <v>23.584251926369866</v>
      </c>
      <c r="I27" s="76" t="s">
        <v>103</v>
      </c>
      <c r="J27" s="12"/>
      <c r="K27" s="12"/>
    </row>
    <row r="28" spans="1:26" ht="12.75" customHeight="1" x14ac:dyDescent="0.2">
      <c r="A28" s="12"/>
      <c r="B28" s="101" t="s">
        <v>75</v>
      </c>
      <c r="C28" s="12"/>
      <c r="D28" s="75">
        <f>0.5*H23</f>
        <v>165.8984375</v>
      </c>
      <c r="E28" s="40" t="s">
        <v>72</v>
      </c>
      <c r="F28" s="94">
        <v>5.5</v>
      </c>
      <c r="G28" s="45" t="s">
        <v>73</v>
      </c>
      <c r="H28" s="58">
        <f>(D28)*(F28/100)*(H$18/365)</f>
        <v>6.0542987144156681</v>
      </c>
      <c r="I28" s="76" t="s">
        <v>74</v>
      </c>
      <c r="J28" s="12"/>
      <c r="K28" s="12"/>
    </row>
    <row r="29" spans="1:26" ht="12.75" customHeight="1" x14ac:dyDescent="0.2">
      <c r="A29" s="12"/>
      <c r="B29" s="101" t="s">
        <v>76</v>
      </c>
      <c r="C29" s="12"/>
      <c r="D29" s="77">
        <v>1210</v>
      </c>
      <c r="E29" s="40" t="s">
        <v>30</v>
      </c>
      <c r="F29" s="78">
        <v>30</v>
      </c>
      <c r="G29" s="45" t="s">
        <v>77</v>
      </c>
      <c r="H29" s="58">
        <f>D29*(F29/2000)</f>
        <v>18.149999999999999</v>
      </c>
      <c r="I29" s="59"/>
      <c r="J29" s="12"/>
      <c r="K29" s="12"/>
    </row>
    <row r="30" spans="1:26" ht="12.75" customHeight="1" x14ac:dyDescent="0.2">
      <c r="A30" s="12"/>
      <c r="B30" s="101" t="s">
        <v>78</v>
      </c>
      <c r="C30" s="12"/>
      <c r="D30" s="40"/>
      <c r="E30" s="40"/>
      <c r="F30" s="78">
        <v>5</v>
      </c>
      <c r="G30" s="45" t="s">
        <v>52</v>
      </c>
      <c r="H30" s="58">
        <f t="shared" ref="H30:H35" si="0">F30</f>
        <v>5</v>
      </c>
      <c r="I30" s="12"/>
      <c r="J30" s="55"/>
      <c r="K30" s="12"/>
    </row>
    <row r="31" spans="1:26" ht="12.75" customHeight="1" x14ac:dyDescent="0.2">
      <c r="A31" s="12"/>
      <c r="B31" s="101" t="s">
        <v>79</v>
      </c>
      <c r="C31" s="12"/>
      <c r="D31" s="40"/>
      <c r="E31" s="40"/>
      <c r="F31" s="78">
        <v>16</v>
      </c>
      <c r="G31" s="45" t="s">
        <v>52</v>
      </c>
      <c r="H31" s="58">
        <f t="shared" si="0"/>
        <v>16</v>
      </c>
      <c r="I31" s="59"/>
      <c r="J31" s="12"/>
      <c r="K31" s="12"/>
    </row>
    <row r="32" spans="1:26" ht="12.75" customHeight="1" x14ac:dyDescent="0.2">
      <c r="A32" s="12"/>
      <c r="B32" s="128" t="s">
        <v>80</v>
      </c>
      <c r="C32" s="120"/>
      <c r="D32" s="120"/>
      <c r="E32" s="40"/>
      <c r="F32" s="78">
        <v>6</v>
      </c>
      <c r="G32" s="45" t="s">
        <v>81</v>
      </c>
      <c r="H32" s="58">
        <f t="shared" si="0"/>
        <v>6</v>
      </c>
      <c r="I32" s="59"/>
      <c r="J32" s="12"/>
      <c r="K32" s="12"/>
    </row>
    <row r="33" spans="1:26" ht="12.75" customHeight="1" x14ac:dyDescent="0.2">
      <c r="A33" s="12"/>
      <c r="B33" s="101" t="s">
        <v>82</v>
      </c>
      <c r="C33" s="12"/>
      <c r="D33" s="12"/>
      <c r="E33" s="40"/>
      <c r="F33" s="78">
        <v>6</v>
      </c>
      <c r="G33" s="45" t="s">
        <v>52</v>
      </c>
      <c r="H33" s="58">
        <f t="shared" si="0"/>
        <v>6</v>
      </c>
      <c r="I33" s="59"/>
      <c r="J33" s="12"/>
      <c r="K33" s="12"/>
    </row>
    <row r="34" spans="1:26" ht="12.75" customHeight="1" x14ac:dyDescent="0.2">
      <c r="A34" s="12"/>
      <c r="B34" s="101" t="s">
        <v>83</v>
      </c>
      <c r="C34" s="12"/>
      <c r="D34" s="12"/>
      <c r="E34" s="40"/>
      <c r="F34" s="78">
        <v>20</v>
      </c>
      <c r="G34" s="40" t="s">
        <v>52</v>
      </c>
      <c r="H34" s="58">
        <f t="shared" si="0"/>
        <v>20</v>
      </c>
      <c r="I34" s="59"/>
      <c r="J34" s="12"/>
      <c r="K34" s="12"/>
    </row>
    <row r="35" spans="1:26" ht="12.75" customHeight="1" x14ac:dyDescent="0.2">
      <c r="A35" s="12"/>
      <c r="B35" s="101" t="s">
        <v>84</v>
      </c>
      <c r="C35" s="12"/>
      <c r="D35" s="40"/>
      <c r="E35" s="40"/>
      <c r="F35" s="79">
        <v>10</v>
      </c>
      <c r="G35" s="45" t="s">
        <v>52</v>
      </c>
      <c r="H35" s="80">
        <f t="shared" si="0"/>
        <v>10</v>
      </c>
      <c r="I35" s="59"/>
      <c r="J35" s="12"/>
      <c r="K35" s="12"/>
    </row>
    <row r="36" spans="1:26" ht="12.75" customHeight="1" x14ac:dyDescent="0.2">
      <c r="A36" s="12"/>
      <c r="B36" s="81" t="s">
        <v>85</v>
      </c>
      <c r="C36" s="82"/>
      <c r="D36" s="83"/>
      <c r="E36" s="83"/>
      <c r="F36" s="83"/>
      <c r="G36" s="83"/>
      <c r="H36" s="60">
        <f>SUM(H26:H35)</f>
        <v>126.94480064078553</v>
      </c>
      <c r="I36" s="59"/>
      <c r="J36" s="12"/>
      <c r="K36" s="12"/>
    </row>
    <row r="37" spans="1:26" ht="12.75" customHeight="1" x14ac:dyDescent="0.2">
      <c r="A37" s="100" t="s">
        <v>86</v>
      </c>
      <c r="B37" s="100"/>
      <c r="C37" s="100"/>
      <c r="D37" s="100"/>
      <c r="E37" s="100"/>
      <c r="F37" s="100"/>
      <c r="G37" s="100"/>
      <c r="H37" s="100"/>
      <c r="I37" s="62"/>
      <c r="J37" s="61"/>
      <c r="K37" s="12"/>
    </row>
    <row r="38" spans="1:26" ht="12.75" customHeight="1" x14ac:dyDescent="0.2">
      <c r="A38" s="70" t="s">
        <v>87</v>
      </c>
      <c r="B38" s="101"/>
      <c r="C38" s="101"/>
      <c r="D38" s="101"/>
      <c r="E38" s="101"/>
      <c r="F38" s="101"/>
      <c r="G38" s="101"/>
      <c r="H38" s="101"/>
      <c r="I38" s="59"/>
      <c r="J38" s="12"/>
      <c r="K38" s="12"/>
    </row>
    <row r="39" spans="1:26" ht="12.75" customHeight="1" x14ac:dyDescent="0.2">
      <c r="A39" s="12"/>
      <c r="B39" s="101" t="s">
        <v>88</v>
      </c>
      <c r="C39" s="12"/>
      <c r="D39" s="84">
        <v>0.6</v>
      </c>
      <c r="E39" s="101" t="s">
        <v>89</v>
      </c>
      <c r="F39" s="12"/>
      <c r="G39" s="85"/>
      <c r="H39" s="87">
        <f>D39*H18</f>
        <v>145.3125</v>
      </c>
      <c r="I39" s="59"/>
      <c r="J39" s="12"/>
      <c r="K39" s="12"/>
    </row>
    <row r="40" spans="1:26" ht="12.75" customHeight="1" x14ac:dyDescent="0.2">
      <c r="A40" s="110" t="s">
        <v>121</v>
      </c>
      <c r="B40" s="110"/>
      <c r="C40" s="110"/>
      <c r="D40" s="111"/>
      <c r="E40" s="110"/>
      <c r="F40" s="110"/>
      <c r="G40" s="112"/>
      <c r="H40" s="113"/>
      <c r="I40" s="118"/>
      <c r="J40" s="110"/>
      <c r="K40" s="12"/>
    </row>
    <row r="41" spans="1:26" ht="12.75" customHeight="1" x14ac:dyDescent="0.2">
      <c r="A41" s="12"/>
      <c r="B41" s="101" t="s">
        <v>90</v>
      </c>
      <c r="C41" s="12"/>
      <c r="D41" s="12"/>
      <c r="E41" s="12"/>
      <c r="F41" s="12"/>
      <c r="G41" s="12"/>
      <c r="H41" s="87">
        <f>(H23+H46+H36)/H19</f>
        <v>0.77942474276230389</v>
      </c>
      <c r="I41" s="59"/>
      <c r="J41" s="12"/>
      <c r="K41" s="12"/>
    </row>
    <row r="42" spans="1:26" ht="12.75" customHeight="1" x14ac:dyDescent="0.2">
      <c r="A42" s="100" t="s">
        <v>91</v>
      </c>
      <c r="B42" s="100"/>
      <c r="C42" s="100"/>
      <c r="D42" s="100"/>
      <c r="E42" s="100"/>
      <c r="F42" s="100"/>
      <c r="G42" s="100"/>
      <c r="H42" s="100"/>
      <c r="I42" s="62"/>
      <c r="J42" s="61"/>
      <c r="K42" s="12"/>
    </row>
    <row r="43" spans="1:26" ht="12.75" customHeight="1" x14ac:dyDescent="0.2">
      <c r="A43" s="12"/>
      <c r="B43" s="101" t="s">
        <v>92</v>
      </c>
      <c r="C43" s="12"/>
      <c r="D43" s="12"/>
      <c r="E43" s="12"/>
      <c r="F43" s="12"/>
      <c r="G43" s="12"/>
      <c r="H43" s="73">
        <f>H9</f>
        <v>1437.5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2.75" customHeight="1" x14ac:dyDescent="0.2">
      <c r="A44" s="12"/>
      <c r="B44" s="101" t="s">
        <v>93</v>
      </c>
      <c r="C44" s="12"/>
      <c r="D44" s="12"/>
      <c r="E44" s="12"/>
      <c r="F44" s="12"/>
      <c r="G44" s="12"/>
      <c r="H44" s="73">
        <f>H16+H23+H36</f>
        <v>1104.9916756407856</v>
      </c>
      <c r="I44" s="12"/>
      <c r="J44" s="12"/>
      <c r="K44" s="12"/>
    </row>
    <row r="45" spans="1:26" ht="12.75" customHeight="1" x14ac:dyDescent="0.2">
      <c r="A45" s="101" t="s">
        <v>94</v>
      </c>
      <c r="B45" s="12"/>
      <c r="C45" s="101"/>
      <c r="D45" s="101"/>
      <c r="E45" s="101"/>
      <c r="F45" s="101"/>
      <c r="G45" s="101" t="s">
        <v>52</v>
      </c>
      <c r="H45" s="87">
        <f>H43-H44</f>
        <v>332.50832435921438</v>
      </c>
      <c r="I45" s="59"/>
      <c r="J45" s="12"/>
      <c r="K45" s="12"/>
    </row>
    <row r="46" spans="1:26" ht="12.75" customHeight="1" x14ac:dyDescent="0.2">
      <c r="A46" s="12"/>
      <c r="B46" s="101" t="s">
        <v>95</v>
      </c>
      <c r="C46" s="12"/>
      <c r="D46" s="12"/>
      <c r="E46" s="12"/>
      <c r="F46" s="12"/>
      <c r="G46" s="12"/>
      <c r="H46" s="73">
        <f>H39</f>
        <v>145.3125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2.75" customHeight="1" x14ac:dyDescent="0.2">
      <c r="A47" s="101" t="s">
        <v>96</v>
      </c>
      <c r="B47" s="12"/>
      <c r="C47" s="101"/>
      <c r="D47" s="101"/>
      <c r="E47" s="101"/>
      <c r="F47" s="101"/>
      <c r="G47" s="101" t="s">
        <v>52</v>
      </c>
      <c r="H47" s="87">
        <f>H45-H46</f>
        <v>187.19582435921438</v>
      </c>
      <c r="I47" s="59"/>
      <c r="J47" s="12"/>
      <c r="K47" s="12"/>
    </row>
    <row r="48" spans="1:26" ht="12.75" customHeight="1" x14ac:dyDescent="0.2">
      <c r="A48" s="100" t="s">
        <v>97</v>
      </c>
      <c r="B48" s="100"/>
      <c r="C48" s="100"/>
      <c r="D48" s="100"/>
      <c r="E48" s="100"/>
      <c r="F48" s="100"/>
      <c r="G48" s="100"/>
      <c r="H48" s="52"/>
      <c r="I48" s="52"/>
      <c r="J48" s="10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12"/>
      <c r="B49" s="101" t="s">
        <v>98</v>
      </c>
      <c r="C49" s="101"/>
      <c r="D49" s="12"/>
      <c r="E49" s="12"/>
      <c r="F49" s="12"/>
      <c r="G49" s="12"/>
      <c r="H49" s="88">
        <f>(H44+H46)/(D9/100)</f>
        <v>100.02433405126285</v>
      </c>
      <c r="I49" s="50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 x14ac:dyDescent="0.2">
      <c r="A50" s="12"/>
      <c r="B50" s="101" t="s">
        <v>99</v>
      </c>
      <c r="C50" s="101"/>
      <c r="D50" s="12"/>
      <c r="E50" s="12"/>
      <c r="F50" s="12"/>
      <c r="G50" s="12"/>
      <c r="H50" s="88">
        <f>(H44+H46-H35)/(D9/100)</f>
        <v>99.224334051262844</v>
      </c>
      <c r="I50" s="12"/>
      <c r="J50" s="12"/>
      <c r="K50" s="12"/>
    </row>
    <row r="51" spans="1:26" ht="12.75" customHeight="1" x14ac:dyDescent="0.2">
      <c r="A51" s="101"/>
      <c r="B51" s="12"/>
      <c r="C51" s="101" t="s">
        <v>100</v>
      </c>
      <c r="D51" s="12"/>
      <c r="E51" s="12"/>
      <c r="F51" s="90">
        <v>475</v>
      </c>
      <c r="G51" s="101" t="s">
        <v>62</v>
      </c>
      <c r="H51" s="12"/>
      <c r="I51" s="59"/>
      <c r="J51" s="12"/>
      <c r="K51" s="12"/>
    </row>
    <row r="52" spans="1:26" ht="12.75" customHeight="1" x14ac:dyDescent="0.2">
      <c r="A52" s="12"/>
      <c r="B52" s="101" t="s">
        <v>101</v>
      </c>
      <c r="C52" s="12"/>
      <c r="D52" s="12"/>
      <c r="E52" s="12"/>
      <c r="F52" s="12"/>
      <c r="G52" s="12"/>
      <c r="H52" s="91">
        <f>(H9-H23-H36-H39-H15)/F51*100</f>
        <v>174.40964723351883</v>
      </c>
      <c r="I52" s="12"/>
      <c r="J52" s="12"/>
      <c r="K52" s="12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12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12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12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26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26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26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26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26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26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12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12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12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12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12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12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12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12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12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12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2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12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12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12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12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12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12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12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12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12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2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2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2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2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2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2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2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2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2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2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2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2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2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2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2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2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2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2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2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2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2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2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2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2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2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2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2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2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2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2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2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2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2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2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2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2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2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2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2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2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2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2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2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2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2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2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2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2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2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2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2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2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2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2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2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2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2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2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2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2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2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2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2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2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2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2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2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2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2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2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2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2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2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2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2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2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2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2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2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2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2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2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2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2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2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2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2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2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2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2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2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2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2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2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2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2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2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2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2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2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ht="12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ht="12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12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12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12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12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12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12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12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ht="12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12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12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2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12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12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12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12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2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12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12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12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12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2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2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2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12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2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2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12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2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12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12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12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12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2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12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12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12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12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12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12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12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12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12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12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12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12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12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12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12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12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2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2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2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2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2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2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2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2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2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2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2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2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2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2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2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2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2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12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12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12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12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12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12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12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12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12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12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12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12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12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12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12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12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12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12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12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12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12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12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12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12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12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12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12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12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12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12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12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12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12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12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12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12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12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12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12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12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12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12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12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12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12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12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12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12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12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12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ht="12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ht="12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ht="12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ht="12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ht="12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ht="12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ht="12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ht="12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ht="12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ht="12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ht="12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ht="12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ht="12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ht="12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ht="12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ht="12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ht="12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ht="12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ht="12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ht="12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ht="12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ht="12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ht="12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ht="12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ht="12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ht="12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ht="12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ht="12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ht="12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ht="12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ht="12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ht="12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ht="12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ht="12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ht="12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ht="12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ht="12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ht="12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ht="12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ht="12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ht="12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ht="12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ht="12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ht="12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ht="12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ht="12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ht="12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ht="12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ht="12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ht="12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ht="12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ht="12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ht="12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ht="12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ht="12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ht="12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ht="12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ht="12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ht="12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ht="12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ht="12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ht="12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ht="12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ht="12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ht="12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ht="12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ht="12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ht="12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ht="12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ht="12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ht="12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ht="12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ht="12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ht="12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ht="12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ht="12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ht="12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ht="12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ht="12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ht="12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ht="12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ht="12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ht="12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ht="12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ht="12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ht="12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ht="12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ht="12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ht="12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ht="12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ht="12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ht="12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ht="12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ht="12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ht="12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ht="12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ht="12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ht="12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ht="12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ht="12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ht="12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ht="12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ht="12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ht="12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ht="12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ht="12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ht="12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ht="12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ht="12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ht="12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ht="12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ht="12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ht="12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ht="12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ht="12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ht="12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ht="12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ht="12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ht="12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ht="12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ht="12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ht="12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ht="12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ht="12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ht="12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ht="12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ht="12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ht="12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ht="12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ht="12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ht="12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ht="12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ht="12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ht="12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ht="12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ht="12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ht="12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ht="12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ht="12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ht="12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ht="12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ht="12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ht="12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ht="12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ht="12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ht="12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ht="12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ht="12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ht="12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ht="12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ht="12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ht="12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ht="12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ht="12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ht="12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ht="12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ht="12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ht="12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ht="12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ht="12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ht="12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ht="12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ht="12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ht="12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ht="12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ht="12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ht="12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ht="12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ht="12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ht="12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ht="12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ht="12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ht="12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12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ht="12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ht="12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ht="12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ht="12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ht="12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ht="12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ht="12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ht="12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ht="12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ht="12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ht="12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ht="12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ht="12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ht="12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ht="12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ht="12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ht="12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ht="12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ht="12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ht="12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ht="12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ht="12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ht="12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ht="12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ht="12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ht="12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ht="12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ht="12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ht="12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ht="12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ht="12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ht="12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ht="12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ht="12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ht="12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ht="12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ht="12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ht="12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ht="12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ht="12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ht="12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ht="12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ht="12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ht="12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ht="12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ht="12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ht="12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ht="12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ht="12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ht="12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ht="12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ht="12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ht="12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ht="12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ht="12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ht="12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ht="12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ht="12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ht="12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ht="12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12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12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12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ht="12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ht="12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ht="12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ht="12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ht="12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ht="12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ht="12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ht="12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ht="12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ht="12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ht="12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ht="12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ht="12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ht="12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ht="12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ht="12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ht="12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ht="12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ht="12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ht="12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ht="12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ht="12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ht="12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ht="12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ht="12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ht="12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ht="12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ht="12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ht="12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ht="12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ht="12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ht="12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ht="12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ht="12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ht="12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ht="12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ht="12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ht="12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ht="12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ht="12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ht="12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ht="12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ht="12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ht="12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ht="12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ht="12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ht="12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ht="12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ht="12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ht="12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ht="12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ht="12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ht="12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ht="12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ht="12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ht="12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ht="12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ht="12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ht="12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ht="12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ht="12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ht="12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ht="12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ht="12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ht="12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ht="12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ht="12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ht="12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ht="12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ht="12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ht="12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12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ht="12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ht="12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ht="12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ht="12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ht="12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ht="12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ht="12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ht="12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ht="12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ht="12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ht="12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ht="12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ht="12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ht="12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ht="12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ht="12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ht="12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ht="12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ht="12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ht="12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ht="12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ht="12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ht="12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ht="12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ht="12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ht="12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ht="12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ht="12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ht="12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ht="12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ht="12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ht="12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ht="12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ht="12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ht="12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ht="12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ht="12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ht="12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ht="12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ht="12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ht="12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ht="12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ht="12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ht="12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ht="12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ht="12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ht="12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ht="12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ht="12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ht="12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ht="12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ht="12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ht="12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ht="12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ht="12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ht="12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ht="12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ht="12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ht="12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ht="12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ht="12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ht="12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ht="12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ht="12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ht="12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ht="12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ht="12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ht="12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ht="12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ht="12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ht="12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ht="12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ht="12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ht="12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ht="12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ht="12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ht="12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ht="12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ht="12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ht="12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ht="12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ht="12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ht="12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ht="12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ht="12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ht="12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ht="12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ht="12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ht="12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ht="12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ht="12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ht="12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ht="12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ht="12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ht="12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ht="12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ht="12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ht="12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ht="12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ht="12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ht="12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ht="12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ht="12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ht="12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ht="12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ht="12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ht="12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ht="12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ht="12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ht="12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ht="12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ht="12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ht="12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ht="12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ht="12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ht="12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ht="12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ht="12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ht="12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ht="12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ht="12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ht="12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ht="12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ht="12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ht="12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ht="12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ht="12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ht="12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ht="12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ht="12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ht="12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ht="12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ht="12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ht="12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ht="12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ht="12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ht="12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ht="12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ht="12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ht="12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ht="12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ht="12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ht="12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ht="12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ht="12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ht="12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ht="12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ht="12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ht="12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ht="12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ht="12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ht="12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ht="12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ht="12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ht="12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ht="12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ht="12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ht="12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ht="12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ht="12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ht="12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ht="12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ht="12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ht="12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ht="12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ht="12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ht="12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ht="12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ht="12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ht="12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ht="12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ht="12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ht="12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ht="12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ht="12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ht="12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ht="12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ht="12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ht="12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ht="12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ht="12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ht="12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ht="12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ht="12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ht="12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ht="12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ht="12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ht="12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ht="12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ht="12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ht="12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ht="12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ht="12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ht="12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ht="12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ht="12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ht="12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ht="12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ht="12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ht="12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ht="12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ht="12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ht="12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ht="12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ht="12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ht="12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1:11" ht="12.75" customHeight="1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opLeftCell="A19" workbookViewId="0">
      <selection activeCell="K40" sqref="K4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5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.5" customHeight="1" x14ac:dyDescent="0.2">
      <c r="A6" s="12"/>
      <c r="B6" s="12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26" t="s">
        <v>16</v>
      </c>
      <c r="B7" s="127"/>
      <c r="C7" s="22"/>
      <c r="D7" s="22"/>
      <c r="E7" s="22"/>
      <c r="F7" s="22"/>
      <c r="G7" s="22"/>
      <c r="H7" s="22"/>
      <c r="I7" s="22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4"/>
      <c r="B8" s="26"/>
      <c r="C8" s="26"/>
      <c r="D8" s="28" t="s">
        <v>21</v>
      </c>
      <c r="E8" s="30" t="s">
        <v>22</v>
      </c>
      <c r="F8" s="30" t="s">
        <v>24</v>
      </c>
      <c r="G8" s="30" t="s">
        <v>25</v>
      </c>
      <c r="H8" s="30" t="s">
        <v>26</v>
      </c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7">
        <v>1400</v>
      </c>
      <c r="E9" s="40" t="s">
        <v>30</v>
      </c>
      <c r="F9" s="43">
        <v>120</v>
      </c>
      <c r="G9" s="45" t="s">
        <v>38</v>
      </c>
      <c r="H9" s="48">
        <f>D9*(F9/100)</f>
        <v>1680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5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2" t="s">
        <v>41</v>
      </c>
      <c r="B11" s="22"/>
      <c r="C11" s="22"/>
      <c r="D11" s="22"/>
      <c r="E11" s="22"/>
      <c r="F11" s="22"/>
      <c r="G11" s="22"/>
      <c r="H11" s="52"/>
      <c r="I11" s="22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4"/>
      <c r="B12" s="26"/>
      <c r="C12" s="26"/>
      <c r="D12" s="30" t="s">
        <v>42</v>
      </c>
      <c r="E12" s="30" t="s">
        <v>43</v>
      </c>
      <c r="F12" s="30" t="s">
        <v>44</v>
      </c>
      <c r="G12" s="30" t="s">
        <v>45</v>
      </c>
      <c r="H12" s="30" t="s">
        <v>46</v>
      </c>
      <c r="I12" s="53"/>
      <c r="J12" s="5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5"/>
      <c r="C13" s="4"/>
      <c r="D13" s="7"/>
      <c r="E13" s="7"/>
      <c r="F13" s="7"/>
      <c r="G13" s="7"/>
      <c r="H13" s="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 customHeight="1" x14ac:dyDescent="0.2">
      <c r="A14" s="4"/>
      <c r="B14" s="7" t="s">
        <v>49</v>
      </c>
      <c r="C14" s="7"/>
      <c r="D14" s="56">
        <v>800</v>
      </c>
      <c r="E14" s="40" t="s">
        <v>30</v>
      </c>
      <c r="F14" s="57">
        <v>120</v>
      </c>
      <c r="G14" s="45" t="s">
        <v>38</v>
      </c>
      <c r="H14" s="58">
        <f>D14*(F14/100)</f>
        <v>960</v>
      </c>
      <c r="I14" s="59"/>
      <c r="J14" s="4"/>
      <c r="K14" s="4"/>
    </row>
    <row r="15" spans="1:26" ht="12.75" customHeight="1" x14ac:dyDescent="0.2">
      <c r="A15" s="12"/>
      <c r="B15" s="7" t="s">
        <v>51</v>
      </c>
      <c r="C15" s="7"/>
      <c r="D15" s="40"/>
      <c r="E15" s="40"/>
      <c r="F15" s="78">
        <v>7</v>
      </c>
      <c r="G15" s="40" t="s">
        <v>52</v>
      </c>
      <c r="H15" s="58">
        <f>F15</f>
        <v>7</v>
      </c>
      <c r="I15" s="59"/>
      <c r="J15" s="4"/>
      <c r="K15" s="4"/>
    </row>
    <row r="16" spans="1:26" ht="12.75" customHeight="1" x14ac:dyDescent="0.2">
      <c r="A16" s="4"/>
      <c r="B16" s="7" t="s">
        <v>53</v>
      </c>
      <c r="C16" s="7"/>
      <c r="D16" s="40"/>
      <c r="E16" s="40"/>
      <c r="F16" s="40"/>
      <c r="G16" s="40"/>
      <c r="H16" s="60">
        <f>SUM(H14:H15)</f>
        <v>967</v>
      </c>
      <c r="I16" s="4"/>
      <c r="J16" s="4"/>
      <c r="K16" s="4"/>
    </row>
    <row r="17" spans="1:26" ht="12.75" customHeight="1" x14ac:dyDescent="0.2">
      <c r="A17" s="22" t="s">
        <v>54</v>
      </c>
      <c r="B17" s="61"/>
      <c r="C17" s="61"/>
      <c r="D17" s="61"/>
      <c r="E17" s="61"/>
      <c r="F17" s="61"/>
      <c r="G17" s="61"/>
      <c r="H17" s="61"/>
      <c r="I17" s="62"/>
      <c r="J17" s="61"/>
      <c r="K17" s="4"/>
    </row>
    <row r="18" spans="1:26" ht="12.75" customHeight="1" x14ac:dyDescent="0.2">
      <c r="A18" s="4"/>
      <c r="B18" s="7" t="s">
        <v>55</v>
      </c>
      <c r="C18" s="63"/>
      <c r="D18" s="64">
        <v>3.5</v>
      </c>
      <c r="E18" s="40" t="s">
        <v>56</v>
      </c>
      <c r="F18" s="7" t="s">
        <v>57</v>
      </c>
      <c r="G18" s="4"/>
      <c r="H18" s="65">
        <f>H19/D18</f>
        <v>171.42857142857142</v>
      </c>
      <c r="I18" s="4"/>
      <c r="J18" s="40" t="s">
        <v>58</v>
      </c>
      <c r="K18" s="4"/>
    </row>
    <row r="19" spans="1:26" ht="12.75" customHeight="1" x14ac:dyDescent="0.2">
      <c r="A19" s="4"/>
      <c r="B19" s="7" t="s">
        <v>59</v>
      </c>
      <c r="C19" s="66"/>
      <c r="D19" s="67">
        <v>7</v>
      </c>
      <c r="E19" s="40" t="s">
        <v>60</v>
      </c>
      <c r="F19" s="7" t="s">
        <v>61</v>
      </c>
      <c r="G19" s="66"/>
      <c r="H19" s="65">
        <f>D9-D14</f>
        <v>600</v>
      </c>
      <c r="I19" s="4"/>
      <c r="J19" s="40" t="s">
        <v>62</v>
      </c>
      <c r="K19" s="4"/>
    </row>
    <row r="20" spans="1:26" ht="12.75" customHeight="1" x14ac:dyDescent="0.2">
      <c r="A20" s="22" t="s">
        <v>63</v>
      </c>
      <c r="B20" s="61"/>
      <c r="C20" s="61"/>
      <c r="D20" s="61"/>
      <c r="E20" s="61"/>
      <c r="F20" s="22"/>
      <c r="G20" s="61"/>
      <c r="H20" s="68"/>
      <c r="I20" s="61"/>
      <c r="J20" s="69"/>
      <c r="K20" s="4"/>
    </row>
    <row r="21" spans="1:26" ht="12.75" customHeight="1" x14ac:dyDescent="0.2">
      <c r="A21" s="70" t="s">
        <v>64</v>
      </c>
      <c r="B21" s="4"/>
      <c r="C21" s="71"/>
      <c r="D21" s="4"/>
      <c r="E21" s="4"/>
      <c r="F21" s="4"/>
      <c r="G21" s="4"/>
      <c r="H21" s="59"/>
      <c r="I21" s="4"/>
      <c r="J21" s="4"/>
      <c r="K21" s="4"/>
    </row>
    <row r="22" spans="1:26" ht="12.75" customHeight="1" x14ac:dyDescent="0.2">
      <c r="A22" s="4"/>
      <c r="B22" s="7" t="s">
        <v>65</v>
      </c>
      <c r="C22" s="7"/>
      <c r="D22" s="12"/>
      <c r="E22" s="4"/>
      <c r="F22" s="12"/>
      <c r="G22" s="12"/>
      <c r="H22" s="72">
        <v>1.55</v>
      </c>
      <c r="I22" s="59"/>
      <c r="J22" s="4"/>
      <c r="K22" s="4"/>
    </row>
    <row r="23" spans="1:26" ht="12.75" customHeight="1" x14ac:dyDescent="0.2">
      <c r="A23" s="4"/>
      <c r="B23" s="7" t="s">
        <v>66</v>
      </c>
      <c r="C23" s="4"/>
      <c r="D23" s="7"/>
      <c r="E23" s="12"/>
      <c r="F23" s="4"/>
      <c r="G23" s="7"/>
      <c r="H23" s="73">
        <f>H22*H18</f>
        <v>265.71428571428572</v>
      </c>
      <c r="I23" s="59"/>
      <c r="J23" s="4"/>
      <c r="K23" s="4"/>
    </row>
    <row r="24" spans="1:26" ht="12.75" customHeight="1" x14ac:dyDescent="0.2">
      <c r="A24" s="4"/>
      <c r="B24" s="7" t="s">
        <v>67</v>
      </c>
      <c r="C24" s="12"/>
      <c r="D24" s="12"/>
      <c r="E24" s="12"/>
      <c r="F24" s="12"/>
      <c r="G24" s="12"/>
      <c r="H24" s="104">
        <v>0.44</v>
      </c>
      <c r="I24" s="59"/>
      <c r="J24" s="4"/>
      <c r="K24" s="4"/>
    </row>
    <row r="25" spans="1:26" ht="12.75" customHeight="1" x14ac:dyDescent="0.2">
      <c r="A25" s="22" t="s">
        <v>68</v>
      </c>
      <c r="B25" s="61"/>
      <c r="C25" s="61"/>
      <c r="D25" s="61"/>
      <c r="E25" s="61"/>
      <c r="F25" s="61"/>
      <c r="G25" s="61"/>
      <c r="H25" s="61"/>
      <c r="I25" s="62"/>
      <c r="J25" s="6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69</v>
      </c>
      <c r="C26" s="4"/>
      <c r="D26" s="56">
        <v>1.5</v>
      </c>
      <c r="E26" s="40" t="s">
        <v>70</v>
      </c>
      <c r="F26" s="74"/>
      <c r="G26" s="45"/>
      <c r="H26" s="58">
        <f>H16*(D26/100)</f>
        <v>14.504999999999999</v>
      </c>
      <c r="I26" s="5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71</v>
      </c>
      <c r="C27" s="4"/>
      <c r="D27" s="75">
        <f>H16</f>
        <v>967</v>
      </c>
      <c r="E27" s="40" t="s">
        <v>72</v>
      </c>
      <c r="F27" s="56">
        <v>5.5</v>
      </c>
      <c r="G27" s="45" t="s">
        <v>73</v>
      </c>
      <c r="H27" s="58">
        <f>D27*(F27/100)*(H$18/365)</f>
        <v>24.979256360078278</v>
      </c>
      <c r="I27" s="76" t="s">
        <v>74</v>
      </c>
      <c r="J27" s="4"/>
      <c r="K27" s="4"/>
    </row>
    <row r="28" spans="1:26" ht="12.75" customHeight="1" x14ac:dyDescent="0.2">
      <c r="A28" s="4"/>
      <c r="B28" s="7" t="s">
        <v>75</v>
      </c>
      <c r="C28" s="4"/>
      <c r="D28" s="75">
        <f>0.5*H23</f>
        <v>132.85714285714286</v>
      </c>
      <c r="E28" s="40" t="s">
        <v>72</v>
      </c>
      <c r="F28" s="56">
        <v>5.5</v>
      </c>
      <c r="G28" s="45" t="s">
        <v>73</v>
      </c>
      <c r="H28" s="58">
        <f>(D28)*(F28/100)*(H$18/365)</f>
        <v>3.4319261951355888</v>
      </c>
      <c r="I28" s="76" t="s">
        <v>74</v>
      </c>
      <c r="J28" s="4"/>
      <c r="K28" s="4"/>
    </row>
    <row r="29" spans="1:26" ht="12.75" customHeight="1" x14ac:dyDescent="0.2">
      <c r="A29" s="4"/>
      <c r="B29" s="7" t="s">
        <v>76</v>
      </c>
      <c r="C29" s="4"/>
      <c r="D29" s="77">
        <v>855</v>
      </c>
      <c r="E29" s="40" t="s">
        <v>30</v>
      </c>
      <c r="F29" s="78">
        <v>30</v>
      </c>
      <c r="G29" s="45" t="s">
        <v>77</v>
      </c>
      <c r="H29" s="58">
        <f>D29*(F29/2000)</f>
        <v>12.824999999999999</v>
      </c>
      <c r="I29" s="59"/>
      <c r="J29" s="4"/>
      <c r="K29" s="4"/>
    </row>
    <row r="30" spans="1:26" ht="12.75" customHeight="1" x14ac:dyDescent="0.2">
      <c r="A30" s="4"/>
      <c r="B30" s="7" t="s">
        <v>78</v>
      </c>
      <c r="C30" s="4"/>
      <c r="D30" s="40"/>
      <c r="E30" s="40"/>
      <c r="F30" s="78">
        <v>5</v>
      </c>
      <c r="G30" s="45" t="s">
        <v>52</v>
      </c>
      <c r="H30" s="58">
        <f t="shared" ref="H30:H35" si="0">F30</f>
        <v>5</v>
      </c>
      <c r="I30" s="4"/>
      <c r="J30" s="55"/>
      <c r="K30" s="4"/>
    </row>
    <row r="31" spans="1:26" ht="12.75" customHeight="1" x14ac:dyDescent="0.2">
      <c r="A31" s="4"/>
      <c r="B31" s="7" t="s">
        <v>79</v>
      </c>
      <c r="C31" s="4"/>
      <c r="D31" s="40"/>
      <c r="E31" s="40"/>
      <c r="F31" s="78">
        <v>14</v>
      </c>
      <c r="G31" s="45" t="s">
        <v>52</v>
      </c>
      <c r="H31" s="58">
        <f t="shared" si="0"/>
        <v>14</v>
      </c>
      <c r="I31" s="59"/>
      <c r="J31" s="4"/>
      <c r="K31" s="4"/>
    </row>
    <row r="32" spans="1:26" ht="12.75" customHeight="1" x14ac:dyDescent="0.2">
      <c r="A32" s="4"/>
      <c r="B32" s="128" t="s">
        <v>80</v>
      </c>
      <c r="C32" s="120"/>
      <c r="D32" s="120"/>
      <c r="E32" s="40"/>
      <c r="F32" s="78">
        <v>6</v>
      </c>
      <c r="G32" s="45" t="s">
        <v>81</v>
      </c>
      <c r="H32" s="58">
        <f t="shared" si="0"/>
        <v>6</v>
      </c>
      <c r="I32" s="59"/>
      <c r="J32" s="4"/>
      <c r="K32" s="4"/>
    </row>
    <row r="33" spans="1:26" ht="12.75" customHeight="1" x14ac:dyDescent="0.2">
      <c r="A33" s="4"/>
      <c r="B33" s="7" t="s">
        <v>82</v>
      </c>
      <c r="C33" s="4"/>
      <c r="D33" s="4"/>
      <c r="E33" s="40"/>
      <c r="F33" s="78">
        <v>3</v>
      </c>
      <c r="G33" s="45" t="s">
        <v>52</v>
      </c>
      <c r="H33" s="58">
        <f t="shared" si="0"/>
        <v>3</v>
      </c>
      <c r="I33" s="59"/>
      <c r="J33" s="4"/>
      <c r="K33" s="4"/>
    </row>
    <row r="34" spans="1:26" ht="12.75" customHeight="1" x14ac:dyDescent="0.2">
      <c r="A34" s="4"/>
      <c r="B34" s="7" t="s">
        <v>83</v>
      </c>
      <c r="C34" s="4"/>
      <c r="D34" s="4"/>
      <c r="E34" s="40"/>
      <c r="F34" s="78">
        <v>35</v>
      </c>
      <c r="G34" s="40" t="s">
        <v>52</v>
      </c>
      <c r="H34" s="58">
        <f t="shared" si="0"/>
        <v>35</v>
      </c>
      <c r="I34" s="59"/>
      <c r="J34" s="4"/>
      <c r="K34" s="4"/>
    </row>
    <row r="35" spans="1:26" ht="12.75" customHeight="1" x14ac:dyDescent="0.2">
      <c r="A35" s="12"/>
      <c r="B35" s="7" t="s">
        <v>84</v>
      </c>
      <c r="C35" s="12"/>
      <c r="D35" s="40"/>
      <c r="E35" s="40"/>
      <c r="F35" s="79">
        <v>10</v>
      </c>
      <c r="G35" s="45" t="s">
        <v>52</v>
      </c>
      <c r="H35" s="80">
        <f t="shared" si="0"/>
        <v>10</v>
      </c>
      <c r="I35" s="59"/>
      <c r="J35" s="4"/>
      <c r="K35" s="4"/>
    </row>
    <row r="36" spans="1:26" ht="12.75" customHeight="1" x14ac:dyDescent="0.2">
      <c r="A36" s="4"/>
      <c r="B36" s="81" t="s">
        <v>85</v>
      </c>
      <c r="C36" s="82"/>
      <c r="D36" s="83"/>
      <c r="E36" s="83"/>
      <c r="F36" s="83"/>
      <c r="G36" s="83"/>
      <c r="H36" s="60">
        <f>SUM(H26:H35)</f>
        <v>128.74118255521387</v>
      </c>
      <c r="I36" s="59"/>
      <c r="J36" s="4"/>
      <c r="K36" s="4"/>
    </row>
    <row r="37" spans="1:26" ht="12.75" customHeight="1" x14ac:dyDescent="0.2">
      <c r="A37" s="22" t="s">
        <v>86</v>
      </c>
      <c r="B37" s="22"/>
      <c r="C37" s="22"/>
      <c r="D37" s="22"/>
      <c r="E37" s="22"/>
      <c r="F37" s="22"/>
      <c r="G37" s="22"/>
      <c r="H37" s="22"/>
      <c r="I37" s="62"/>
      <c r="J37" s="61"/>
      <c r="K37" s="4"/>
    </row>
    <row r="38" spans="1:26" ht="12.75" customHeight="1" x14ac:dyDescent="0.2">
      <c r="A38" s="70" t="s">
        <v>87</v>
      </c>
      <c r="B38" s="7"/>
      <c r="C38" s="7"/>
      <c r="D38" s="7"/>
      <c r="E38" s="7"/>
      <c r="F38" s="7"/>
      <c r="G38" s="7"/>
      <c r="H38" s="7"/>
      <c r="I38" s="59"/>
      <c r="J38" s="12"/>
      <c r="K38" s="4"/>
    </row>
    <row r="39" spans="1:26" ht="12.75" customHeight="1" x14ac:dyDescent="0.2">
      <c r="A39" s="4"/>
      <c r="B39" s="7" t="s">
        <v>88</v>
      </c>
      <c r="C39" s="4"/>
      <c r="D39" s="84">
        <v>0.6</v>
      </c>
      <c r="E39" s="7" t="s">
        <v>89</v>
      </c>
      <c r="F39" s="4"/>
      <c r="G39" s="85"/>
      <c r="H39" s="87">
        <f>D39*H18</f>
        <v>102.85714285714285</v>
      </c>
      <c r="I39" s="59"/>
      <c r="J39" s="4"/>
      <c r="K39" s="4"/>
    </row>
    <row r="40" spans="1:26" s="98" customFormat="1" ht="12.75" customHeight="1" x14ac:dyDescent="0.2">
      <c r="A40" s="110" t="s">
        <v>121</v>
      </c>
      <c r="B40" s="110"/>
      <c r="C40" s="110"/>
      <c r="D40" s="111"/>
      <c r="E40" s="110"/>
      <c r="F40" s="110"/>
      <c r="G40" s="112"/>
      <c r="H40" s="113"/>
      <c r="I40" s="118"/>
      <c r="J40" s="110"/>
      <c r="K40" s="12"/>
    </row>
    <row r="41" spans="1:26" ht="12.75" customHeight="1" x14ac:dyDescent="0.2">
      <c r="A41" s="4"/>
      <c r="B41" s="7" t="s">
        <v>90</v>
      </c>
      <c r="C41" s="12"/>
      <c r="D41" s="12"/>
      <c r="E41" s="12"/>
      <c r="F41" s="12"/>
      <c r="G41" s="12"/>
      <c r="H41" s="87">
        <f>(H23+H46+H36)/H19</f>
        <v>0.82885435187773737</v>
      </c>
      <c r="I41" s="59"/>
      <c r="J41" s="4"/>
      <c r="K41" s="4"/>
    </row>
    <row r="42" spans="1:26" ht="12.75" customHeight="1" x14ac:dyDescent="0.2">
      <c r="A42" s="22" t="s">
        <v>91</v>
      </c>
      <c r="B42" s="22"/>
      <c r="C42" s="22"/>
      <c r="D42" s="22"/>
      <c r="E42" s="22"/>
      <c r="F42" s="22"/>
      <c r="G42" s="22"/>
      <c r="H42" s="22"/>
      <c r="I42" s="62"/>
      <c r="J42" s="61"/>
      <c r="K42" s="4"/>
    </row>
    <row r="43" spans="1:26" ht="12.75" customHeight="1" x14ac:dyDescent="0.2">
      <c r="A43" s="4"/>
      <c r="B43" s="7" t="s">
        <v>92</v>
      </c>
      <c r="C43" s="4"/>
      <c r="D43" s="4"/>
      <c r="E43" s="4"/>
      <c r="F43" s="4"/>
      <c r="G43" s="4"/>
      <c r="H43" s="73">
        <f>H9</f>
        <v>1680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93</v>
      </c>
      <c r="C44" s="12"/>
      <c r="D44" s="12"/>
      <c r="E44" s="12"/>
      <c r="F44" s="12"/>
      <c r="G44" s="12"/>
      <c r="H44" s="73">
        <f>H16+H23+H36</f>
        <v>1361.4554682694998</v>
      </c>
      <c r="I44" s="4"/>
      <c r="J44" s="4"/>
      <c r="K44" s="4"/>
    </row>
    <row r="45" spans="1:26" ht="12.75" customHeight="1" x14ac:dyDescent="0.2">
      <c r="A45" s="7" t="s">
        <v>94</v>
      </c>
      <c r="B45" s="4"/>
      <c r="C45" s="7"/>
      <c r="D45" s="7"/>
      <c r="E45" s="7"/>
      <c r="F45" s="7"/>
      <c r="G45" s="7" t="s">
        <v>52</v>
      </c>
      <c r="H45" s="87">
        <f>H43-H44</f>
        <v>318.54453173050024</v>
      </c>
      <c r="I45" s="59"/>
      <c r="J45" s="4"/>
      <c r="K45" s="4"/>
    </row>
    <row r="46" spans="1:26" ht="12.75" customHeight="1" x14ac:dyDescent="0.2">
      <c r="A46" s="12"/>
      <c r="B46" s="7" t="s">
        <v>95</v>
      </c>
      <c r="C46" s="12"/>
      <c r="D46" s="12"/>
      <c r="E46" s="12"/>
      <c r="F46" s="12"/>
      <c r="G46" s="12"/>
      <c r="H46" s="73">
        <f>H39</f>
        <v>102.85714285714285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96</v>
      </c>
      <c r="B47" s="4"/>
      <c r="C47" s="7"/>
      <c r="D47" s="7"/>
      <c r="E47" s="7"/>
      <c r="F47" s="7"/>
      <c r="G47" s="7" t="s">
        <v>52</v>
      </c>
      <c r="H47" s="87">
        <f>H45-H46</f>
        <v>215.68738887335741</v>
      </c>
      <c r="I47" s="59"/>
      <c r="J47" s="4"/>
      <c r="K47" s="4"/>
    </row>
    <row r="48" spans="1:26" ht="12.75" customHeight="1" x14ac:dyDescent="0.2">
      <c r="A48" s="22" t="s">
        <v>97</v>
      </c>
      <c r="B48" s="22"/>
      <c r="C48" s="22"/>
      <c r="D48" s="22"/>
      <c r="E48" s="22"/>
      <c r="F48" s="22"/>
      <c r="G48" s="22"/>
      <c r="H48" s="52"/>
      <c r="I48" s="52"/>
      <c r="J48" s="2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98</v>
      </c>
      <c r="C49" s="7"/>
      <c r="D49" s="4"/>
      <c r="E49" s="4"/>
      <c r="F49" s="4"/>
      <c r="G49" s="4"/>
      <c r="H49" s="88">
        <f>(H44+H46)/(D9/100)</f>
        <v>104.59375793761733</v>
      </c>
      <c r="I49" s="5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99</v>
      </c>
      <c r="C50" s="7"/>
      <c r="D50" s="4"/>
      <c r="E50" s="4"/>
      <c r="F50" s="4"/>
      <c r="G50" s="4"/>
      <c r="H50" s="88">
        <f>(H44+H46-H35)/(D9/100)</f>
        <v>103.87947222333162</v>
      </c>
      <c r="I50" s="4"/>
      <c r="J50" s="4"/>
      <c r="K50" s="4"/>
    </row>
    <row r="51" spans="1:26" ht="12.75" customHeight="1" x14ac:dyDescent="0.2">
      <c r="A51" s="7"/>
      <c r="B51" s="4"/>
      <c r="C51" s="7" t="s">
        <v>100</v>
      </c>
      <c r="D51" s="4"/>
      <c r="E51" s="4"/>
      <c r="F51" s="89">
        <v>800</v>
      </c>
      <c r="G51" s="7" t="s">
        <v>62</v>
      </c>
      <c r="H51" s="4"/>
      <c r="I51" s="59"/>
      <c r="J51" s="4"/>
      <c r="K51" s="4"/>
    </row>
    <row r="52" spans="1:26" ht="12.75" customHeight="1" x14ac:dyDescent="0.2">
      <c r="A52" s="4"/>
      <c r="B52" s="7" t="s">
        <v>101</v>
      </c>
      <c r="C52" s="4"/>
      <c r="D52" s="4"/>
      <c r="E52" s="4"/>
      <c r="F52" s="4"/>
      <c r="G52" s="4"/>
      <c r="H52" s="91">
        <f>(H9-H23-H36-H39-H15)/F51*100</f>
        <v>146.96092360916967</v>
      </c>
      <c r="I52" s="4"/>
      <c r="J52" s="4"/>
      <c r="K52" s="4"/>
    </row>
    <row r="53" spans="1:26" ht="12.75" customHeight="1" x14ac:dyDescent="0.2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</row>
    <row r="54" spans="1:26" ht="12.75" customHeight="1" x14ac:dyDescent="0.25">
      <c r="A54" s="49" t="s">
        <v>39</v>
      </c>
      <c r="B54" s="51"/>
      <c r="C54" s="51"/>
      <c r="D54" s="51"/>
      <c r="E54" s="54" t="str">
        <f>HYPERLINK("http://fyi.uwex.edu/wbic/","http://fyi.uwex.edu/wbic/")</f>
        <v>http://fyi.uwex.edu/wbic/</v>
      </c>
      <c r="F54" s="51"/>
      <c r="G54" s="51"/>
      <c r="H54" s="51"/>
      <c r="I54" s="51"/>
      <c r="J54" s="51"/>
      <c r="K54" s="4"/>
    </row>
    <row r="55" spans="1:26" ht="9" customHeight="1" x14ac:dyDescent="0.25">
      <c r="A55" s="49"/>
      <c r="B55" s="51"/>
      <c r="C55" s="51"/>
      <c r="D55" s="51"/>
      <c r="E55" s="54"/>
      <c r="F55" s="51"/>
      <c r="G55" s="51"/>
      <c r="H55" s="51"/>
      <c r="I55" s="51"/>
      <c r="J55" s="51"/>
      <c r="K55" s="4"/>
    </row>
    <row r="56" spans="1:26" ht="24" customHeight="1" x14ac:dyDescent="0.2">
      <c r="A56" s="123" t="s">
        <v>48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26" ht="12.75" customHeight="1" x14ac:dyDescent="0.2">
      <c r="A57" s="124" t="s">
        <v>50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Example Inputs</vt:lpstr>
      <vt:lpstr>Holstein 400-800 lbs</vt:lpstr>
      <vt:lpstr>Holstein 400-1450 </vt:lpstr>
      <vt:lpstr>Holstein 800-1450</vt:lpstr>
      <vt:lpstr>Pre-condition Feeder Calves</vt:lpstr>
      <vt:lpstr> Background Beef Calves</vt:lpstr>
      <vt:lpstr>Finish Beef Steer Calves</vt:lpstr>
      <vt:lpstr>Finish Beef Heifer Calves </vt:lpstr>
      <vt:lpstr>Finish Beef Yearlings</vt:lpstr>
      <vt:lpstr>Cull Cows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Halfman</dc:creator>
  <cp:lastModifiedBy>Heather Schlesser</cp:lastModifiedBy>
  <dcterms:created xsi:type="dcterms:W3CDTF">2016-09-26T21:39:34Z</dcterms:created>
  <dcterms:modified xsi:type="dcterms:W3CDTF">2017-10-18T14:03:48Z</dcterms:modified>
</cp:coreProperties>
</file>