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ina.engelhardt\Downloads\"/>
    </mc:Choice>
  </mc:AlternateContent>
  <workbookProtection workbookAlgorithmName="SHA-512" workbookHashValue="Jt3t/X+jCBS2/4PwOsVfn1Nae4VH9hy8+G87XODsi64qmSdqMJek+vka8/jBrBYunWQcmtTgu+WQO5WuGsJszQ==" workbookSaltValue="bYlBIO1toZYUJQIWw9js6Q==" workbookSpinCount="100000" lockStructure="1"/>
  <bookViews>
    <workbookView xWindow="0" yWindow="0" windowWidth="19200" windowHeight="11460"/>
  </bookViews>
  <sheets>
    <sheet name="Farm 1 Worksheet" sheetId="3" r:id="rId1"/>
    <sheet name="Farm 2" sheetId="7" r:id="rId2"/>
    <sheet name="Farm 3" sheetId="6" r:id="rId3"/>
    <sheet name="Farm 4" sheetId="5" r:id="rId4"/>
    <sheet name="Farm 5" sheetId="8" r:id="rId5"/>
    <sheet name="substitute county yields" sheetId="4" state="hidden" r:id="rId6"/>
  </sheets>
  <externalReferences>
    <externalReference r:id="rId7"/>
  </externalReferences>
  <definedNames>
    <definedName name="Counties" localSheetId="1">#REF!</definedName>
    <definedName name="Counties" localSheetId="2">#REF!</definedName>
    <definedName name="Counties" localSheetId="3">#REF!</definedName>
    <definedName name="Counties" localSheetId="4">#REF!</definedName>
    <definedName name="Counties">#REF!</definedName>
    <definedName name="Counties1">'substitute county yields'!$N$1:$N$100</definedName>
    <definedName name="Inflation">[1]Insurance!$H$3:$H$12</definedName>
    <definedName name="Insurance1">[1]Insurance!$A$3:$A$6</definedName>
    <definedName name="Insurance3">[1]Insurance!$D$3:$D$11</definedName>
    <definedName name="number_of_farms">'[1]GRIP YIELDS'!$B$109:$B$148</definedName>
    <definedName name="_xlnm.Print_Area" localSheetId="0">'Farm 1 Worksheet'!$C$1:$H$77</definedName>
    <definedName name="_xlnm.Print_Area" localSheetId="1">'Farm 2'!$C$1:$H$77</definedName>
    <definedName name="_xlnm.Print_Area" localSheetId="2">'Farm 3'!$C$1:$H$77</definedName>
    <definedName name="_xlnm.Print_Area" localSheetId="3">'Farm 4'!$C$1:$H$77</definedName>
    <definedName name="_xlnm.Print_Area" localSheetId="4">'Farm 5'!$C$1:$H$77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8" l="1"/>
  <c r="E118" i="4"/>
  <c r="D13" i="5"/>
  <c r="E117" i="4"/>
  <c r="D13" i="6"/>
  <c r="E116" i="4"/>
  <c r="D13" i="7"/>
  <c r="E115" i="4"/>
  <c r="D13" i="3"/>
  <c r="E113" i="4"/>
  <c r="D46" i="5"/>
  <c r="E46" i="5"/>
  <c r="F46" i="5"/>
  <c r="G46" i="5"/>
  <c r="D47" i="5"/>
  <c r="E47" i="5"/>
  <c r="F47" i="5"/>
  <c r="G47" i="5"/>
  <c r="G45" i="5"/>
  <c r="G48" i="5"/>
  <c r="G49" i="5"/>
  <c r="G51" i="5"/>
  <c r="D48" i="5"/>
  <c r="E48" i="5"/>
  <c r="F48" i="5"/>
  <c r="D49" i="5"/>
  <c r="E49" i="5"/>
  <c r="F49" i="5"/>
  <c r="F45" i="5"/>
  <c r="E45" i="5"/>
  <c r="D45" i="5"/>
  <c r="G45" i="8"/>
  <c r="G46" i="8"/>
  <c r="G47" i="8"/>
  <c r="G48" i="8"/>
  <c r="G49" i="8"/>
  <c r="G51" i="8"/>
  <c r="G45" i="6"/>
  <c r="G46" i="6"/>
  <c r="G47" i="6"/>
  <c r="G48" i="6"/>
  <c r="G49" i="6"/>
  <c r="G51" i="6"/>
  <c r="F46" i="8"/>
  <c r="F47" i="8"/>
  <c r="F48" i="8"/>
  <c r="F49" i="8"/>
  <c r="F45" i="8"/>
  <c r="F51" i="8"/>
  <c r="E46" i="8"/>
  <c r="E47" i="8"/>
  <c r="E48" i="8"/>
  <c r="E49" i="8"/>
  <c r="E45" i="8"/>
  <c r="D46" i="8"/>
  <c r="D47" i="8"/>
  <c r="D48" i="8"/>
  <c r="D49" i="8"/>
  <c r="D45" i="8"/>
  <c r="F46" i="6"/>
  <c r="F47" i="6"/>
  <c r="F48" i="6"/>
  <c r="F49" i="6"/>
  <c r="F45" i="6"/>
  <c r="E46" i="6"/>
  <c r="E47" i="6"/>
  <c r="E48" i="6"/>
  <c r="E49" i="6"/>
  <c r="E45" i="6"/>
  <c r="D46" i="6"/>
  <c r="D47" i="6"/>
  <c r="D48" i="6"/>
  <c r="D49" i="6"/>
  <c r="D45" i="6"/>
  <c r="G45" i="7"/>
  <c r="G46" i="7"/>
  <c r="G47" i="7"/>
  <c r="G48" i="7"/>
  <c r="G49" i="7"/>
  <c r="G51" i="7"/>
  <c r="G46" i="3"/>
  <c r="G45" i="3"/>
  <c r="G47" i="3"/>
  <c r="G48" i="3"/>
  <c r="G49" i="3"/>
  <c r="G51" i="3"/>
  <c r="F46" i="3"/>
  <c r="F47" i="3"/>
  <c r="F48" i="3"/>
  <c r="F49" i="3"/>
  <c r="F45" i="3"/>
  <c r="E49" i="3"/>
  <c r="E48" i="3"/>
  <c r="E47" i="3"/>
  <c r="E46" i="3"/>
  <c r="E45" i="3"/>
  <c r="D49" i="3"/>
  <c r="D48" i="3"/>
  <c r="D47" i="3"/>
  <c r="D46" i="3"/>
  <c r="D45" i="3"/>
  <c r="D51" i="6"/>
  <c r="F51" i="6"/>
  <c r="D51" i="8"/>
  <c r="E51" i="6"/>
  <c r="E51" i="8"/>
  <c r="E51" i="5"/>
  <c r="F51" i="5"/>
  <c r="D51" i="5"/>
  <c r="F51" i="3"/>
  <c r="E51" i="3"/>
  <c r="D51" i="3"/>
  <c r="G59" i="8"/>
  <c r="F59" i="8"/>
  <c r="F31" i="8"/>
  <c r="E31" i="8"/>
  <c r="G31" i="8"/>
  <c r="G24" i="8"/>
  <c r="F24" i="8"/>
  <c r="E24" i="8"/>
  <c r="D24" i="8"/>
  <c r="G59" i="7"/>
  <c r="F59" i="7"/>
  <c r="G54" i="7"/>
  <c r="F31" i="7"/>
  <c r="E31" i="7"/>
  <c r="G31" i="7"/>
  <c r="G24" i="7"/>
  <c r="F24" i="7"/>
  <c r="D24" i="7"/>
  <c r="E24" i="7"/>
  <c r="F25" i="7"/>
  <c r="F28" i="7"/>
  <c r="G59" i="6"/>
  <c r="F59" i="6"/>
  <c r="F31" i="6"/>
  <c r="E31" i="6"/>
  <c r="G31" i="6"/>
  <c r="G24" i="6"/>
  <c r="F24" i="6"/>
  <c r="E24" i="6"/>
  <c r="D24" i="6"/>
  <c r="D25" i="6"/>
  <c r="D28" i="6"/>
  <c r="D32" i="6"/>
  <c r="D33" i="6"/>
  <c r="G59" i="5"/>
  <c r="F59" i="5"/>
  <c r="F31" i="5"/>
  <c r="F32" i="5"/>
  <c r="F33" i="5"/>
  <c r="E31" i="5"/>
  <c r="E32" i="5"/>
  <c r="E33" i="5"/>
  <c r="G24" i="5"/>
  <c r="F24" i="5"/>
  <c r="E24" i="5"/>
  <c r="D24" i="5"/>
  <c r="C15" i="7"/>
  <c r="F45" i="7"/>
  <c r="E46" i="7"/>
  <c r="E47" i="7"/>
  <c r="D45" i="7"/>
  <c r="E48" i="7"/>
  <c r="F48" i="7"/>
  <c r="D47" i="7"/>
  <c r="D49" i="7"/>
  <c r="F46" i="7"/>
  <c r="E49" i="7"/>
  <c r="F47" i="7"/>
  <c r="E45" i="7"/>
  <c r="E51" i="7"/>
  <c r="D46" i="7"/>
  <c r="F49" i="7"/>
  <c r="D48" i="7"/>
  <c r="E25" i="5"/>
  <c r="E28" i="5"/>
  <c r="G54" i="6"/>
  <c r="F25" i="6"/>
  <c r="F28" i="6"/>
  <c r="D25" i="7"/>
  <c r="D28" i="7"/>
  <c r="D32" i="7"/>
  <c r="D33" i="7"/>
  <c r="G25" i="6"/>
  <c r="G28" i="6"/>
  <c r="G25" i="7"/>
  <c r="G28" i="7"/>
  <c r="G31" i="5"/>
  <c r="G32" i="5"/>
  <c r="G33" i="5"/>
  <c r="G54" i="5"/>
  <c r="D15" i="6"/>
  <c r="C116" i="4"/>
  <c r="D117" i="4"/>
  <c r="C117" i="4"/>
  <c r="F25" i="5"/>
  <c r="F28" i="5"/>
  <c r="G25" i="5"/>
  <c r="G28" i="5"/>
  <c r="D25" i="5"/>
  <c r="D28" i="5"/>
  <c r="D32" i="5"/>
  <c r="D33" i="5"/>
  <c r="G54" i="8"/>
  <c r="F25" i="8"/>
  <c r="F28" i="8"/>
  <c r="G25" i="8"/>
  <c r="G28" i="8"/>
  <c r="D25" i="8"/>
  <c r="D28" i="8"/>
  <c r="D32" i="8"/>
  <c r="D33" i="8"/>
  <c r="C15" i="8"/>
  <c r="D118" i="4"/>
  <c r="D15" i="8"/>
  <c r="C118" i="4"/>
  <c r="E25" i="8"/>
  <c r="E28" i="8"/>
  <c r="E32" i="8"/>
  <c r="E33" i="8"/>
  <c r="F32" i="8"/>
  <c r="F33" i="8"/>
  <c r="E54" i="8"/>
  <c r="E59" i="8"/>
  <c r="E32" i="6"/>
  <c r="E33" i="6"/>
  <c r="E25" i="6"/>
  <c r="E28" i="6"/>
  <c r="F32" i="6"/>
  <c r="F33" i="6"/>
  <c r="D116" i="4"/>
  <c r="G32" i="8"/>
  <c r="G33" i="8"/>
  <c r="C15" i="6"/>
  <c r="C15" i="5"/>
  <c r="D15" i="5"/>
  <c r="E25" i="7"/>
  <c r="E28" i="7"/>
  <c r="E32" i="7"/>
  <c r="E33" i="7"/>
  <c r="F32" i="7"/>
  <c r="F33" i="7"/>
  <c r="D15" i="7"/>
  <c r="C115" i="4"/>
  <c r="D115" i="4"/>
  <c r="G32" i="7"/>
  <c r="G33" i="7"/>
  <c r="G32" i="6"/>
  <c r="G33" i="6"/>
  <c r="D51" i="7"/>
  <c r="D54" i="7"/>
  <c r="D59" i="7"/>
  <c r="F51" i="7"/>
  <c r="F54" i="7"/>
  <c r="D54" i="8"/>
  <c r="D59" i="8"/>
  <c r="F54" i="8"/>
  <c r="D54" i="5"/>
  <c r="D59" i="5"/>
  <c r="E54" i="6"/>
  <c r="E59" i="6"/>
  <c r="E54" i="5"/>
  <c r="E59" i="5"/>
  <c r="D54" i="6"/>
  <c r="D59" i="6"/>
  <c r="E54" i="7"/>
  <c r="E59" i="7"/>
  <c r="F54" i="6"/>
  <c r="F54" i="5"/>
  <c r="D113" i="4"/>
  <c r="C113" i="4"/>
  <c r="G59" i="3"/>
  <c r="F31" i="3"/>
  <c r="E31" i="3"/>
  <c r="G31" i="3"/>
  <c r="G24" i="3"/>
  <c r="F24" i="3"/>
  <c r="E24" i="3"/>
  <c r="D24" i="3"/>
  <c r="D15" i="3"/>
  <c r="C15" i="3"/>
  <c r="E25" i="3"/>
  <c r="E28" i="3"/>
  <c r="E32" i="3"/>
  <c r="E33" i="3"/>
  <c r="G25" i="3"/>
  <c r="G28" i="3"/>
  <c r="G32" i="3"/>
  <c r="G33" i="3"/>
  <c r="F25" i="3"/>
  <c r="F28" i="3"/>
  <c r="F32" i="3"/>
  <c r="F33" i="3"/>
  <c r="D25" i="3"/>
  <c r="D28" i="3"/>
  <c r="D32" i="3"/>
  <c r="D33" i="3"/>
  <c r="G54" i="3"/>
  <c r="E54" i="3"/>
  <c r="E59" i="3"/>
  <c r="F54" i="3"/>
  <c r="F59" i="3"/>
  <c r="D54" i="3"/>
  <c r="D59" i="3"/>
</calcChain>
</file>

<file path=xl/sharedStrings.xml><?xml version="1.0" encoding="utf-8"?>
<sst xmlns="http://schemas.openxmlformats.org/spreadsheetml/2006/main" count="741" uniqueCount="178">
  <si>
    <t>Adair</t>
  </si>
  <si>
    <t>Adams</t>
  </si>
  <si>
    <t>Allamakee</t>
  </si>
  <si>
    <t>Appanoose</t>
  </si>
  <si>
    <t>Audubon</t>
  </si>
  <si>
    <t>Benton</t>
  </si>
  <si>
    <t>Black Hawk</t>
  </si>
  <si>
    <t>Boone</t>
  </si>
  <si>
    <t>Bremer</t>
  </si>
  <si>
    <t>Buchanan</t>
  </si>
  <si>
    <t>Buena Vista</t>
  </si>
  <si>
    <t>Butler</t>
  </si>
  <si>
    <t>Calhoun</t>
  </si>
  <si>
    <t>Carroll</t>
  </si>
  <si>
    <t>Cass</t>
  </si>
  <si>
    <t>Cedar</t>
  </si>
  <si>
    <t>Cerro Gordo</t>
  </si>
  <si>
    <t>Cherokee</t>
  </si>
  <si>
    <t>Chickasaw</t>
  </si>
  <si>
    <t>Clarke</t>
  </si>
  <si>
    <t>Clay</t>
  </si>
  <si>
    <t>Clayton</t>
  </si>
  <si>
    <t>Clinton</t>
  </si>
  <si>
    <t>Crawford</t>
  </si>
  <si>
    <t>Dallas</t>
  </si>
  <si>
    <t>Davis</t>
  </si>
  <si>
    <t>Decatur</t>
  </si>
  <si>
    <t>Delaware</t>
  </si>
  <si>
    <t>Des Moines</t>
  </si>
  <si>
    <t>Dickinson</t>
  </si>
  <si>
    <t>Dubuque</t>
  </si>
  <si>
    <t>Emmet</t>
  </si>
  <si>
    <t>Fayette</t>
  </si>
  <si>
    <t>Floyd</t>
  </si>
  <si>
    <t>Franklin</t>
  </si>
  <si>
    <t>Fremont</t>
  </si>
  <si>
    <t>Greene</t>
  </si>
  <si>
    <t>Grundy</t>
  </si>
  <si>
    <t>Guthrie</t>
  </si>
  <si>
    <t>Hamilton</t>
  </si>
  <si>
    <t>Hancock</t>
  </si>
  <si>
    <t>Hardin</t>
  </si>
  <si>
    <t>Harrison</t>
  </si>
  <si>
    <t>Henry</t>
  </si>
  <si>
    <t>Howard</t>
  </si>
  <si>
    <t>Humboldt</t>
  </si>
  <si>
    <t>Ida</t>
  </si>
  <si>
    <t>Iowa</t>
  </si>
  <si>
    <t>Jackson</t>
  </si>
  <si>
    <t>Jasper</t>
  </si>
  <si>
    <t>Jefferson</t>
  </si>
  <si>
    <t>Johnson</t>
  </si>
  <si>
    <t>Jones</t>
  </si>
  <si>
    <t>Keokuk</t>
  </si>
  <si>
    <t>Kossuth</t>
  </si>
  <si>
    <t>Lee</t>
  </si>
  <si>
    <t>Linn</t>
  </si>
  <si>
    <t>Louisa</t>
  </si>
  <si>
    <t>Lucas</t>
  </si>
  <si>
    <t>Lyon</t>
  </si>
  <si>
    <t>Madison</t>
  </si>
  <si>
    <t>Mahaska</t>
  </si>
  <si>
    <t>Marion</t>
  </si>
  <si>
    <t>Marshall</t>
  </si>
  <si>
    <t>Mills</t>
  </si>
  <si>
    <t>Mitchell</t>
  </si>
  <si>
    <t>Monona</t>
  </si>
  <si>
    <t>Monroe</t>
  </si>
  <si>
    <t>Montgomery</t>
  </si>
  <si>
    <t>Muscatine</t>
  </si>
  <si>
    <t>O'Brien</t>
  </si>
  <si>
    <t>Osceola</t>
  </si>
  <si>
    <t>Page</t>
  </si>
  <si>
    <t>Palo Alto</t>
  </si>
  <si>
    <t>Plymouth</t>
  </si>
  <si>
    <t>Pocahontas</t>
  </si>
  <si>
    <t>Polk</t>
  </si>
  <si>
    <t>Poweshiek</t>
  </si>
  <si>
    <t>Ringgold</t>
  </si>
  <si>
    <t>Sac</t>
  </si>
  <si>
    <t>Scott</t>
  </si>
  <si>
    <t>Shelby</t>
  </si>
  <si>
    <t>Sioux</t>
  </si>
  <si>
    <t>Story</t>
  </si>
  <si>
    <t>Tama</t>
  </si>
  <si>
    <t>Taylor</t>
  </si>
  <si>
    <t>Union</t>
  </si>
  <si>
    <t>Van Buren</t>
  </si>
  <si>
    <t>Wapello</t>
  </si>
  <si>
    <t>Warren</t>
  </si>
  <si>
    <t>Washington</t>
  </si>
  <si>
    <t>Wayne</t>
  </si>
  <si>
    <t>Webster</t>
  </si>
  <si>
    <t>Winnebago</t>
  </si>
  <si>
    <t>Winneshiek</t>
  </si>
  <si>
    <t>Woodbury</t>
  </si>
  <si>
    <t>Worth</t>
  </si>
  <si>
    <t>Wright</t>
  </si>
  <si>
    <t>Decisions to make:</t>
  </si>
  <si>
    <t>1. Base acreage reallocation for ARC-CO and PLC</t>
  </si>
  <si>
    <t>2. Retain old program yields or update yields for Price Loss Coverage (PLC) program</t>
  </si>
  <si>
    <t>Note: enter your data in shaded cells.</t>
  </si>
  <si>
    <t>Name of farm or producer:</t>
  </si>
  <si>
    <t>Comments</t>
  </si>
  <si>
    <t>FSA code and farm number:</t>
  </si>
  <si>
    <t>County (choose from list)</t>
  </si>
  <si>
    <t xml:space="preserve"> Pick county where farm is located from list</t>
  </si>
  <si>
    <t>Payment Acres</t>
  </si>
  <si>
    <t>Corn</t>
  </si>
  <si>
    <t>Soybeans</t>
  </si>
  <si>
    <t>Oats</t>
  </si>
  <si>
    <t>Wheat</t>
  </si>
  <si>
    <t>2009-2012 Average</t>
  </si>
  <si>
    <t>Reallocation Percentage</t>
  </si>
  <si>
    <t>2014-2018 Reallocated base acres</t>
  </si>
  <si>
    <t xml:space="preserve">  Total base acres may not exceed the cropland on the farm, except for approved double-cropping practices.</t>
  </si>
  <si>
    <t>Use updated bases?</t>
  </si>
  <si>
    <t xml:space="preserve">  Check Yes if you want to update your base acres</t>
  </si>
  <si>
    <t>Payment Acres for ARC-CO and PLC</t>
  </si>
  <si>
    <t xml:space="preserve">  Equal to 85% of the base acres.</t>
  </si>
  <si>
    <t>Payment Yields for PLC</t>
  </si>
  <si>
    <t>2008 actual farm yield per planted acre</t>
  </si>
  <si>
    <t>2009 actual farm yield per planted acre</t>
  </si>
  <si>
    <t>2010 actual farm yield per planted acre</t>
  </si>
  <si>
    <t>2011 actual farm yield per planted acre</t>
  </si>
  <si>
    <t>2012 actual farm yield per planted acre</t>
  </si>
  <si>
    <t xml:space="preserve">  Enter your current CCP program yields</t>
  </si>
  <si>
    <t>Updated payment yields for PLC</t>
  </si>
  <si>
    <t>Use updated payment yields for PLC?</t>
  </si>
  <si>
    <t>Check YES if you want to update your payment yields for Price Loss Coverage</t>
  </si>
  <si>
    <t>Payment Yields</t>
  </si>
  <si>
    <t>SUBSTITUTE COUNTY YIELDS FOR UPDATING PRICE LOSS COVERAGE (PLC) PAYMENT YIELDS (75 percent of the average of 2008-2012 county yields)</t>
  </si>
  <si>
    <t>State</t>
  </si>
  <si>
    <t>County</t>
  </si>
  <si>
    <t>source:</t>
  </si>
  <si>
    <t xml:space="preserve"> https://www.fsa.usda.gov/Internet/FSA_File/plc_subyields_web.xls</t>
  </si>
  <si>
    <t xml:space="preserve"> </t>
  </si>
  <si>
    <t>https://www.fsa.usda.gov/FSA/webapp?area=home&amp;subject=arpl&amp;topic=landing</t>
  </si>
  <si>
    <t>East Pottawattamie</t>
  </si>
  <si>
    <t>West Pottawattamie</t>
  </si>
  <si>
    <t>2014 Base acres</t>
  </si>
  <si>
    <t>Base acres to use 2014-2018</t>
  </si>
  <si>
    <t>Current CCP payment yields</t>
  </si>
  <si>
    <t>2009 planted &amp; considered planted acres</t>
  </si>
  <si>
    <t>2010 planted &amp; considered planted acres</t>
  </si>
  <si>
    <t>2011 planted &amp; considered planted acres</t>
  </si>
  <si>
    <t>2012 planted &amp; considered planted acres</t>
  </si>
  <si>
    <t xml:space="preserve">  Input 2009-2012 planted and considered planted acres.</t>
  </si>
  <si>
    <t xml:space="preserve">  Include 2008-2013 yields on planted and considered planted acres. </t>
  </si>
  <si>
    <t xml:space="preserve">  Enter "NP" if the crop was not planted in a particular year.</t>
  </si>
  <si>
    <t xml:space="preserve">  Enter "ND" of no yield information is available but the crop was planted or considered planted.</t>
  </si>
  <si>
    <t>chosen yields</t>
  </si>
  <si>
    <t xml:space="preserve">This worksheet is for planning purposes only. Calculations are based on current rules and interpretations, which are subject to change. See your county FSA office for official program details. </t>
  </si>
  <si>
    <r>
      <t xml:space="preserve">Prepared by Alejandro Plastina and Chad Hart, Iowa State University Extension Economists. Send questions or comments to </t>
    </r>
    <r>
      <rPr>
        <u/>
        <sz val="11"/>
        <color rgb="FFC00000"/>
        <rFont val="Calibri"/>
        <family val="2"/>
        <scheme val="minor"/>
      </rPr>
      <t>plastina@iastate.edu</t>
    </r>
    <r>
      <rPr>
        <sz val="11"/>
        <rFont val="Calibri"/>
        <family val="2"/>
        <scheme val="minor"/>
      </rPr>
      <t xml:space="preserve">. </t>
    </r>
  </si>
  <si>
    <t>. . . and justice for all</t>
  </si>
  <si>
    <t xml:space="preserve">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 </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</si>
  <si>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</si>
  <si>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Ag Decision Maker -- Iowa State University Extension and Outreach</t>
  </si>
  <si>
    <t xml:space="preserve">  Enter 0 if the crop was planted or considered planted but production was null.</t>
  </si>
  <si>
    <r>
      <t xml:space="preserve">View Information File A1-35, </t>
    </r>
    <r>
      <rPr>
        <u/>
        <sz val="10"/>
        <color rgb="FFC00000"/>
        <rFont val="Arial"/>
        <family val="2"/>
      </rPr>
      <t>Base Acreage Reallocation and Payment Yield Update</t>
    </r>
    <r>
      <rPr>
        <sz val="10"/>
        <rFont val="Arial"/>
        <family val="2"/>
      </rPr>
      <t xml:space="preserve"> for more information.</t>
    </r>
  </si>
  <si>
    <t>farm2</t>
  </si>
  <si>
    <t>farm3</t>
  </si>
  <si>
    <t>farm4</t>
  </si>
  <si>
    <t>farm5</t>
  </si>
  <si>
    <t>Agricultural Act of 2014 - 2014-2018 Base Acres Reallocation and Yield Update</t>
  </si>
  <si>
    <t>np</t>
  </si>
  <si>
    <t>2008 actual farm yield or plug</t>
  </si>
  <si>
    <t>2009 actual farm yield or plug</t>
  </si>
  <si>
    <t>2010 actual farm yield or plug</t>
  </si>
  <si>
    <t>2011 actual farm yield or plug</t>
  </si>
  <si>
    <t>2012 actual farm yield or plug</t>
  </si>
  <si>
    <t>90% of 2008-2012 average</t>
  </si>
  <si>
    <t xml:space="preserve"> The farm yield was replaced with 75% of the average of 2008-2012 county yields in cells shaded in red.</t>
  </si>
  <si>
    <t>Prior to 10/28/2014</t>
  </si>
  <si>
    <t>Updated: 2/9/2015</t>
  </si>
  <si>
    <t>Data updated 2/5/2015</t>
  </si>
  <si>
    <t>Prior to 11/28/2014</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</si>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</sst>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quot;$&quot;* #,##0_);_(&quot;$&quot;* \(#,##0\);_(&quot;$&quot;* &quot;-&quot;??_);_(@_)"/>
  </numFmts>
  <fonts count="23">
    <font>
      <sz val="11"/>
      <color theme="1"/>
      <name val="Calibri"/>
      <family val="2"/>
      <scheme val="minor"/>
    </font>
    <font>
      <sz val="11"/>
      <color theme="1"/>
      <name val="Calibri"/>
      <family val="2"/>
      <scheme val="minor"/>
    </font>
    <font>
      <sz val="8"/>
      <color rgb="FF000000"/>
      <name val="Tahoma"/>
      <family val="2"/>
    </font>
    <font>
      <sz val="10"/>
      <name val="Arial"/>
      <family val="2"/>
    </font>
    <font>
      <b/>
      <sz val="12"/>
      <name val="Arial"/>
      <family val="2"/>
    </font>
    <font>
      <sz val="9"/>
      <name val="Arial"/>
      <family val="2"/>
    </font>
    <font>
      <i/>
      <sz val="8"/>
      <name val="Arial"/>
      <family val="2"/>
    </font>
    <font>
      <b/>
      <sz val="10"/>
      <name val="Arial"/>
      <family val="2"/>
    </font>
    <font>
      <sz val="8"/>
      <name val="Arial"/>
      <family val="2"/>
    </font>
    <font>
      <sz val="10"/>
      <color indexed="10"/>
      <name val="Arial"/>
      <family val="2"/>
    </font>
    <font>
      <b/>
      <sz val="10"/>
      <name val="WP TypographicSymbols"/>
    </font>
    <font>
      <sz val="7"/>
      <name val="Times New Roman"/>
      <family val="1"/>
    </font>
    <font>
      <sz val="9"/>
      <name val="Times New Roman"/>
      <family val="1"/>
    </font>
    <font>
      <sz val="8"/>
      <color theme="0"/>
      <name val="Arial"/>
      <family val="2"/>
    </font>
    <font>
      <sz val="10"/>
      <color rgb="FFC00000"/>
      <name val="Arial"/>
      <family val="2"/>
    </font>
    <font>
      <b/>
      <sz val="14"/>
      <color theme="0"/>
      <name val="Arial"/>
      <family val="2"/>
    </font>
    <font>
      <u/>
      <sz val="11"/>
      <color theme="10"/>
      <name val="Calibri"/>
      <family val="2"/>
      <scheme val="minor"/>
    </font>
    <font>
      <sz val="11"/>
      <name val="Calibri"/>
      <family val="2"/>
      <scheme val="minor"/>
    </font>
    <font>
      <u/>
      <sz val="11"/>
      <color rgb="FFC00000"/>
      <name val="Calibri"/>
      <family val="2"/>
      <scheme val="minor"/>
    </font>
    <font>
      <b/>
      <sz val="8"/>
      <name val="Arial"/>
      <family val="2"/>
    </font>
    <font>
      <b/>
      <sz val="11"/>
      <name val="Arial"/>
      <family val="2"/>
    </font>
    <font>
      <u/>
      <sz val="10"/>
      <color rgb="FFC00000"/>
      <name val="Arial"/>
      <family val="2"/>
    </font>
    <font>
      <sz val="10"/>
      <color rgb="FFFFFFFF"/>
      <name val="Arial"/>
      <family val="2"/>
    </font>
  </fonts>
  <fills count="6">
    <fill>
      <patternFill patternType="none"/>
    </fill>
    <fill>
      <patternFill patternType="gray125"/>
    </fill>
    <fill>
      <patternFill patternType="solid">
        <fgColor indexed="43"/>
        <bgColor indexed="64"/>
      </patternFill>
    </fill>
    <fill>
      <patternFill patternType="solid">
        <fgColor rgb="FFC00000"/>
        <bgColor indexed="64"/>
      </patternFill>
    </fill>
    <fill>
      <patternFill patternType="solid">
        <fgColor theme="2" tint="-9.9978637043366805E-2"/>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thick">
        <color theme="2" tint="-9.9948118533890809E-2"/>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1" fillId="0" borderId="0"/>
    <xf numFmtId="0" fontId="16" fillId="0" borderId="0" applyNumberFormat="0" applyFill="0" applyBorder="0" applyAlignment="0" applyProtection="0"/>
  </cellStyleXfs>
  <cellXfs count="92">
    <xf numFmtId="0" fontId="0" fillId="0" borderId="0" xfId="0"/>
    <xf numFmtId="0" fontId="3" fillId="0" borderId="0" xfId="1"/>
    <xf numFmtId="0" fontId="3" fillId="0" borderId="0" xfId="1" applyFont="1" applyAlignment="1">
      <alignment horizontal="left"/>
    </xf>
    <xf numFmtId="0" fontId="4" fillId="0" borderId="0" xfId="1" applyFont="1" applyAlignment="1">
      <alignment horizontal="center"/>
    </xf>
    <xf numFmtId="0" fontId="5" fillId="0" borderId="0" xfId="1" applyFont="1" applyAlignment="1">
      <alignment horizontal="center"/>
    </xf>
    <xf numFmtId="0" fontId="6" fillId="0" borderId="0" xfId="1" applyFont="1" applyBorder="1" applyAlignment="1">
      <alignment horizontal="left"/>
    </xf>
    <xf numFmtId="0" fontId="7" fillId="0" borderId="0" xfId="1" applyFont="1" applyBorder="1" applyAlignment="1">
      <alignment horizontal="center"/>
    </xf>
    <xf numFmtId="0" fontId="3" fillId="0" borderId="0" xfId="1" applyFont="1" applyFill="1" applyBorder="1" applyAlignment="1">
      <alignment horizontal="left"/>
    </xf>
    <xf numFmtId="0" fontId="3" fillId="0" borderId="2" xfId="1" applyBorder="1"/>
    <xf numFmtId="0" fontId="3" fillId="0" borderId="2" xfId="1" applyFill="1" applyBorder="1"/>
    <xf numFmtId="0" fontId="3" fillId="0" borderId="0" xfId="1" applyFill="1" applyBorder="1"/>
    <xf numFmtId="0" fontId="3" fillId="0" borderId="0" xfId="1" applyBorder="1"/>
    <xf numFmtId="0" fontId="3" fillId="0" borderId="0" xfId="1" applyBorder="1" applyAlignment="1" applyProtection="1">
      <alignment horizontal="left"/>
      <protection locked="0"/>
    </xf>
    <xf numFmtId="0" fontId="3" fillId="0" borderId="0" xfId="1" applyFont="1" applyFill="1" applyBorder="1" applyAlignment="1" applyProtection="1">
      <alignment horizontal="center"/>
      <protection locked="0"/>
    </xf>
    <xf numFmtId="0" fontId="7" fillId="0" borderId="0" xfId="1" applyFont="1" applyAlignment="1">
      <alignment horizontal="center"/>
    </xf>
    <xf numFmtId="0" fontId="3" fillId="0" borderId="4" xfId="1" applyBorder="1"/>
    <xf numFmtId="0" fontId="7" fillId="0" borderId="5" xfId="1" applyFont="1" applyFill="1" applyBorder="1" applyAlignment="1">
      <alignment horizontal="center"/>
    </xf>
    <xf numFmtId="0" fontId="7" fillId="0" borderId="5" xfId="1" applyFont="1" applyBorder="1" applyAlignment="1">
      <alignment horizontal="center"/>
    </xf>
    <xf numFmtId="0" fontId="7" fillId="0" borderId="6" xfId="1" applyFont="1" applyBorder="1" applyAlignment="1">
      <alignment horizontal="center"/>
    </xf>
    <xf numFmtId="0" fontId="3" fillId="2" borderId="1" xfId="1" applyFill="1" applyBorder="1" applyProtection="1">
      <protection locked="0"/>
    </xf>
    <xf numFmtId="2" fontId="3" fillId="0" borderId="0" xfId="1" applyNumberFormat="1" applyBorder="1"/>
    <xf numFmtId="2" fontId="3" fillId="0" borderId="7" xfId="1" applyNumberFormat="1" applyBorder="1"/>
    <xf numFmtId="10" fontId="0" fillId="0" borderId="0" xfId="2" applyNumberFormat="1" applyFont="1" applyBorder="1"/>
    <xf numFmtId="10" fontId="0" fillId="0" borderId="7" xfId="2" applyNumberFormat="1" applyFont="1" applyBorder="1"/>
    <xf numFmtId="0" fontId="3" fillId="2" borderId="1" xfId="1" applyNumberFormat="1" applyFont="1" applyFill="1" applyBorder="1" applyAlignment="1" applyProtection="1">
      <alignment horizontal="right"/>
      <protection locked="0"/>
    </xf>
    <xf numFmtId="0" fontId="3" fillId="0" borderId="2" xfId="1" applyFont="1" applyBorder="1" applyAlignment="1">
      <alignment horizontal="left"/>
    </xf>
    <xf numFmtId="0" fontId="3" fillId="0" borderId="1" xfId="1" applyNumberFormat="1" applyFont="1" applyFill="1" applyBorder="1" applyProtection="1"/>
    <xf numFmtId="0" fontId="3" fillId="0" borderId="0" xfId="1" applyNumberFormat="1" applyFont="1" applyBorder="1"/>
    <xf numFmtId="2" fontId="3" fillId="0" borderId="0" xfId="1" applyNumberFormat="1" applyFont="1" applyBorder="1"/>
    <xf numFmtId="0" fontId="3" fillId="0" borderId="7" xfId="1" applyNumberFormat="1" applyFont="1" applyBorder="1"/>
    <xf numFmtId="0" fontId="3" fillId="0" borderId="2" xfId="1" applyFont="1" applyBorder="1"/>
    <xf numFmtId="2" fontId="3" fillId="0" borderId="0" xfId="1" applyNumberFormat="1" applyFont="1" applyFill="1" applyBorder="1"/>
    <xf numFmtId="2" fontId="3" fillId="0" borderId="7" xfId="1" applyNumberFormat="1" applyFont="1" applyFill="1" applyBorder="1"/>
    <xf numFmtId="2" fontId="3" fillId="0" borderId="0" xfId="1" applyNumberFormat="1" applyFont="1" applyBorder="1" applyProtection="1"/>
    <xf numFmtId="2" fontId="3" fillId="0" borderId="7" xfId="1" applyNumberFormat="1" applyFont="1" applyBorder="1" applyProtection="1"/>
    <xf numFmtId="0" fontId="7" fillId="0" borderId="8" xfId="1" applyFont="1" applyBorder="1"/>
    <xf numFmtId="2" fontId="7" fillId="0" borderId="9" xfId="1" applyNumberFormat="1" applyFont="1" applyBorder="1" applyProtection="1"/>
    <xf numFmtId="0" fontId="7" fillId="0" borderId="0" xfId="1" applyFont="1" applyBorder="1"/>
    <xf numFmtId="2" fontId="7" fillId="0" borderId="0" xfId="1" applyNumberFormat="1" applyFont="1" applyBorder="1"/>
    <xf numFmtId="164" fontId="3" fillId="0" borderId="0" xfId="1" applyNumberFormat="1" applyBorder="1"/>
    <xf numFmtId="0" fontId="3" fillId="2" borderId="3" xfId="1" applyFill="1" applyBorder="1" applyProtection="1">
      <protection locked="0"/>
    </xf>
    <xf numFmtId="0" fontId="3" fillId="0" borderId="0" xfId="1" applyFill="1" applyBorder="1" applyProtection="1">
      <protection locked="0"/>
    </xf>
    <xf numFmtId="0" fontId="3" fillId="0" borderId="0" xfId="1" applyFill="1"/>
    <xf numFmtId="0" fontId="3" fillId="0" borderId="0" xfId="1" applyBorder="1" applyAlignment="1">
      <alignment horizontal="right"/>
    </xf>
    <xf numFmtId="164" fontId="3" fillId="0" borderId="0" xfId="1" applyNumberFormat="1" applyFill="1" applyBorder="1"/>
    <xf numFmtId="164" fontId="3" fillId="2" borderId="1" xfId="1" applyNumberFormat="1" applyFill="1" applyBorder="1" applyProtection="1">
      <protection locked="0"/>
    </xf>
    <xf numFmtId="164" fontId="3" fillId="2" borderId="3" xfId="1" applyNumberFormat="1" applyFill="1" applyBorder="1" applyProtection="1">
      <protection locked="0"/>
    </xf>
    <xf numFmtId="0" fontId="7" fillId="0" borderId="2" xfId="1" applyFont="1" applyBorder="1"/>
    <xf numFmtId="164" fontId="7" fillId="0" borderId="0" xfId="1" applyNumberFormat="1" applyFont="1" applyBorder="1" applyAlignment="1">
      <alignment horizontal="right"/>
    </xf>
    <xf numFmtId="0" fontId="3" fillId="0" borderId="8" xfId="1" applyFill="1" applyBorder="1"/>
    <xf numFmtId="0" fontId="3" fillId="0" borderId="9" xfId="1" applyBorder="1"/>
    <xf numFmtId="0" fontId="9" fillId="0" borderId="2" xfId="1" applyFont="1" applyBorder="1"/>
    <xf numFmtId="44" fontId="0" fillId="0" borderId="0" xfId="3" applyFont="1" applyBorder="1"/>
    <xf numFmtId="165" fontId="0" fillId="0" borderId="0" xfId="3" applyNumberFormat="1" applyFont="1" applyBorder="1"/>
    <xf numFmtId="0" fontId="10" fillId="0" borderId="0" xfId="1" applyFont="1" applyAlignment="1">
      <alignment wrapText="1"/>
    </xf>
    <xf numFmtId="0" fontId="11" fillId="0" borderId="0" xfId="1" applyFont="1" applyAlignment="1">
      <alignment wrapText="1"/>
    </xf>
    <xf numFmtId="14" fontId="7" fillId="0" borderId="0" xfId="1" applyNumberFormat="1" applyFont="1" applyBorder="1" applyAlignment="1">
      <alignment horizontal="left" vertical="top"/>
    </xf>
    <xf numFmtId="0" fontId="12" fillId="0" borderId="0" xfId="1" applyFont="1" applyAlignment="1">
      <alignment wrapText="1"/>
    </xf>
    <xf numFmtId="0" fontId="1" fillId="0" borderId="0" xfId="4"/>
    <xf numFmtId="0" fontId="7" fillId="0" borderId="0" xfId="1" applyFont="1" applyFill="1" applyBorder="1" applyAlignment="1">
      <alignment horizontal="center"/>
    </xf>
    <xf numFmtId="0" fontId="7" fillId="0" borderId="0" xfId="1" applyFont="1" applyBorder="1" applyAlignment="1">
      <alignment horizontal="center"/>
    </xf>
    <xf numFmtId="0" fontId="0" fillId="0" borderId="0" xfId="4" applyFont="1"/>
    <xf numFmtId="2" fontId="8" fillId="0" borderId="0" xfId="1" applyNumberFormat="1" applyFont="1" applyBorder="1" applyProtection="1">
      <protection locked="0"/>
    </xf>
    <xf numFmtId="2" fontId="8" fillId="0" borderId="7" xfId="1" applyNumberFormat="1" applyFont="1" applyBorder="1" applyProtection="1">
      <protection locked="0"/>
    </xf>
    <xf numFmtId="164" fontId="13" fillId="0" borderId="0" xfId="1" applyNumberFormat="1" applyFont="1" applyFill="1" applyBorder="1" applyProtection="1">
      <protection locked="0"/>
    </xf>
    <xf numFmtId="0" fontId="7" fillId="0" borderId="0" xfId="1" applyFont="1" applyBorder="1" applyAlignment="1">
      <alignment horizontal="center"/>
    </xf>
    <xf numFmtId="0" fontId="3" fillId="3" borderId="10" xfId="1" applyFont="1" applyFill="1" applyBorder="1"/>
    <xf numFmtId="0" fontId="3" fillId="4" borderId="0" xfId="1" applyFont="1" applyFill="1"/>
    <xf numFmtId="0" fontId="3" fillId="0" borderId="0" xfId="1" applyFont="1"/>
    <xf numFmtId="0" fontId="3" fillId="4" borderId="0" xfId="1" applyFont="1" applyFill="1" applyBorder="1"/>
    <xf numFmtId="0" fontId="3" fillId="0" borderId="0" xfId="1" applyFont="1" applyFill="1" applyBorder="1"/>
    <xf numFmtId="0" fontId="3" fillId="0" borderId="0" xfId="1" applyFont="1" applyFill="1"/>
    <xf numFmtId="0" fontId="3" fillId="5" borderId="3" xfId="1" applyFill="1" applyBorder="1"/>
    <xf numFmtId="0" fontId="19" fillId="0" borderId="0" xfId="1" applyFont="1"/>
    <xf numFmtId="0" fontId="4" fillId="0" borderId="0" xfId="1" applyFont="1" applyAlignment="1"/>
    <xf numFmtId="0" fontId="20" fillId="0" borderId="0" xfId="1" applyFont="1" applyAlignment="1"/>
    <xf numFmtId="0" fontId="7" fillId="0" borderId="0" xfId="1" applyFont="1" applyAlignment="1"/>
    <xf numFmtId="0" fontId="22" fillId="0" borderId="0" xfId="1" applyFont="1" applyFill="1" applyBorder="1" applyAlignment="1" applyProtection="1">
      <alignment horizontal="left"/>
      <protection locked="0"/>
    </xf>
    <xf numFmtId="0" fontId="14" fillId="0" borderId="0" xfId="1" applyFont="1" applyFill="1" applyBorder="1"/>
    <xf numFmtId="0" fontId="5" fillId="0" borderId="0" xfId="1" applyFont="1"/>
    <xf numFmtId="0" fontId="3" fillId="0" borderId="0" xfId="1" applyFont="1" applyAlignment="1">
      <alignment horizontal="left" vertical="top" wrapText="1"/>
    </xf>
    <xf numFmtId="0" fontId="17" fillId="0" borderId="0" xfId="5" applyFont="1" applyAlignment="1">
      <alignment horizontal="left" vertical="top" wrapText="1"/>
    </xf>
    <xf numFmtId="0" fontId="8" fillId="0" borderId="0" xfId="1" applyFont="1" applyAlignment="1">
      <alignment wrapText="1"/>
    </xf>
    <xf numFmtId="0" fontId="3" fillId="0" borderId="0" xfId="5" applyFont="1" applyAlignment="1">
      <alignment horizontal="left"/>
    </xf>
    <xf numFmtId="0" fontId="3" fillId="0" borderId="0" xfId="1" applyFont="1" applyBorder="1" applyAlignment="1">
      <alignment horizontal="center"/>
    </xf>
    <xf numFmtId="0" fontId="15" fillId="3" borderId="10" xfId="1" applyFont="1" applyFill="1" applyBorder="1" applyAlignment="1">
      <alignment horizontal="left" vertical="center"/>
    </xf>
    <xf numFmtId="0" fontId="3" fillId="2" borderId="1" xfId="1" applyFont="1" applyFill="1" applyBorder="1" applyAlignment="1" applyProtection="1">
      <alignment horizontal="left"/>
      <protection locked="0"/>
    </xf>
    <xf numFmtId="0" fontId="7" fillId="2" borderId="1" xfId="1" applyFont="1" applyFill="1" applyBorder="1" applyAlignment="1" applyProtection="1">
      <alignment horizontal="left"/>
      <protection locked="0"/>
    </xf>
    <xf numFmtId="0" fontId="3" fillId="2" borderId="1" xfId="1" applyFont="1" applyFill="1" applyBorder="1" applyAlignment="1" applyProtection="1">
      <alignment horizontal="center"/>
      <protection locked="0"/>
    </xf>
    <xf numFmtId="0" fontId="7" fillId="0" borderId="0" xfId="1" applyFont="1" applyBorder="1" applyAlignment="1">
      <alignment horizontal="center"/>
    </xf>
    <xf numFmtId="0" fontId="3" fillId="5" borderId="3" xfId="1" applyFill="1" applyBorder="1" applyAlignment="1" applyProtection="1">
      <alignment horizontal="center"/>
      <protection locked="0"/>
    </xf>
    <xf numFmtId="0" fontId="3" fillId="5" borderId="11" xfId="1" applyFill="1" applyBorder="1" applyAlignment="1" applyProtection="1">
      <alignment horizontal="center"/>
      <protection locked="0"/>
    </xf>
  </cellXfs>
  <cellStyles count="6">
    <cellStyle name="Currency 2" xfId="3"/>
    <cellStyle name="Hyperlink" xfId="5" builtinId="8"/>
    <cellStyle name="Normal" xfId="0" builtinId="0"/>
    <cellStyle name="Normal 2" xfId="1"/>
    <cellStyle name="Normal 2 2" xfId="4"/>
    <cellStyle name="Percent 2" xfId="2"/>
  </cellStyles>
  <dxfs count="15">
    <dxf>
      <font>
        <color rgb="FFC00000"/>
      </font>
      <fill>
        <patternFill>
          <fgColor auto="1"/>
          <bgColor rgb="FFFFCCCC"/>
        </patternFill>
      </fill>
    </dxf>
    <dxf>
      <font>
        <color rgb="FFC00000"/>
      </font>
      <fill>
        <patternFill>
          <bgColor rgb="FFFFCCCC"/>
        </patternFill>
      </fill>
    </dxf>
    <dxf>
      <font>
        <color rgb="FFC00000"/>
      </font>
      <fill>
        <patternFill>
          <bgColor rgb="FFFFCCCC"/>
        </patternFill>
      </fill>
    </dxf>
    <dxf>
      <font>
        <color rgb="FFC00000"/>
      </font>
      <fill>
        <patternFill>
          <fgColor auto="1"/>
          <bgColor rgb="FFFFCCCC"/>
        </patternFill>
      </fill>
    </dxf>
    <dxf>
      <font>
        <color rgb="FFC00000"/>
      </font>
      <fill>
        <patternFill>
          <bgColor rgb="FFFFCCCC"/>
        </patternFill>
      </fill>
    </dxf>
    <dxf>
      <font>
        <color rgb="FFC00000"/>
      </font>
      <fill>
        <patternFill>
          <bgColor rgb="FFFFCCCC"/>
        </patternFill>
      </fill>
    </dxf>
    <dxf>
      <font>
        <color rgb="FFC00000"/>
      </font>
      <fill>
        <patternFill>
          <fgColor auto="1"/>
          <bgColor rgb="FFFFCCCC"/>
        </patternFill>
      </fill>
    </dxf>
    <dxf>
      <font>
        <color rgb="FFC00000"/>
      </font>
      <fill>
        <patternFill>
          <bgColor rgb="FFFFCCCC"/>
        </patternFill>
      </fill>
    </dxf>
    <dxf>
      <font>
        <color rgb="FFC00000"/>
      </font>
      <fill>
        <patternFill>
          <bgColor rgb="FFFFCCCC"/>
        </patternFill>
      </fill>
    </dxf>
    <dxf>
      <font>
        <color rgb="FFC00000"/>
      </font>
      <fill>
        <patternFill>
          <fgColor auto="1"/>
          <bgColor rgb="FFFFCCCC"/>
        </patternFill>
      </fill>
    </dxf>
    <dxf>
      <font>
        <color rgb="FFC00000"/>
      </font>
      <fill>
        <patternFill>
          <bgColor rgb="FFFFCCCC"/>
        </patternFill>
      </fill>
    </dxf>
    <dxf>
      <font>
        <color rgb="FFC00000"/>
      </font>
      <fill>
        <patternFill>
          <bgColor rgb="FFFFCCCC"/>
        </patternFill>
      </fill>
    </dxf>
    <dxf>
      <font>
        <color rgb="FFC00000"/>
      </font>
      <fill>
        <patternFill>
          <fgColor auto="1"/>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FFFF"/>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D31" lockText="1" noThreeD="1"/>
</file>

<file path=xl/ctrlProps/ctrlProp10.xml><?xml version="1.0" encoding="utf-8"?>
<formControlPr xmlns="http://schemas.microsoft.com/office/spreadsheetml/2009/9/main" objectType="CheckBox" fmlaLink="$G$56" lockText="1" noThreeD="1"/>
</file>

<file path=xl/ctrlProps/ctrlProp11.xml><?xml version="1.0" encoding="utf-8"?>
<formControlPr xmlns="http://schemas.microsoft.com/office/spreadsheetml/2009/9/main" objectType="CheckBox" fmlaLink="D31" lockText="1" noThreeD="1"/>
</file>

<file path=xl/ctrlProps/ctrlProp12.xml><?xml version="1.0" encoding="utf-8"?>
<formControlPr xmlns="http://schemas.microsoft.com/office/spreadsheetml/2009/9/main" objectType="CheckBox" fmlaLink="$D$56" lockText="1" noThreeD="1"/>
</file>

<file path=xl/ctrlProps/ctrlProp13.xml><?xml version="1.0" encoding="utf-8"?>
<formControlPr xmlns="http://schemas.microsoft.com/office/spreadsheetml/2009/9/main" objectType="CheckBox" fmlaLink="$E$56" lockText="1" noThreeD="1"/>
</file>

<file path=xl/ctrlProps/ctrlProp14.xml><?xml version="1.0" encoding="utf-8"?>
<formControlPr xmlns="http://schemas.microsoft.com/office/spreadsheetml/2009/9/main" objectType="CheckBox" fmlaLink="$F$56" lockText="1" noThreeD="1"/>
</file>

<file path=xl/ctrlProps/ctrlProp15.xml><?xml version="1.0" encoding="utf-8"?>
<formControlPr xmlns="http://schemas.microsoft.com/office/spreadsheetml/2009/9/main" objectType="CheckBox" fmlaLink="$G$56" lockText="1" noThreeD="1"/>
</file>

<file path=xl/ctrlProps/ctrlProp16.xml><?xml version="1.0" encoding="utf-8"?>
<formControlPr xmlns="http://schemas.microsoft.com/office/spreadsheetml/2009/9/main" objectType="CheckBox" fmlaLink="D31" lockText="1" noThreeD="1"/>
</file>

<file path=xl/ctrlProps/ctrlProp17.xml><?xml version="1.0" encoding="utf-8"?>
<formControlPr xmlns="http://schemas.microsoft.com/office/spreadsheetml/2009/9/main" objectType="CheckBox" fmlaLink="$D$56" lockText="1" noThreeD="1"/>
</file>

<file path=xl/ctrlProps/ctrlProp18.xml><?xml version="1.0" encoding="utf-8"?>
<formControlPr xmlns="http://schemas.microsoft.com/office/spreadsheetml/2009/9/main" objectType="CheckBox" fmlaLink="$E$56" lockText="1" noThreeD="1"/>
</file>

<file path=xl/ctrlProps/ctrlProp19.xml><?xml version="1.0" encoding="utf-8"?>
<formControlPr xmlns="http://schemas.microsoft.com/office/spreadsheetml/2009/9/main" objectType="CheckBox" fmlaLink="$F$56" lockText="1" noThreeD="1"/>
</file>

<file path=xl/ctrlProps/ctrlProp2.xml><?xml version="1.0" encoding="utf-8"?>
<formControlPr xmlns="http://schemas.microsoft.com/office/spreadsheetml/2009/9/main" objectType="CheckBox" fmlaLink="$D$56" lockText="1" noThreeD="1"/>
</file>

<file path=xl/ctrlProps/ctrlProp20.xml><?xml version="1.0" encoding="utf-8"?>
<formControlPr xmlns="http://schemas.microsoft.com/office/spreadsheetml/2009/9/main" objectType="CheckBox" fmlaLink="$G$56" lockText="1" noThreeD="1"/>
</file>

<file path=xl/ctrlProps/ctrlProp21.xml><?xml version="1.0" encoding="utf-8"?>
<formControlPr xmlns="http://schemas.microsoft.com/office/spreadsheetml/2009/9/main" objectType="CheckBox" fmlaLink="D31" lockText="1" noThreeD="1"/>
</file>

<file path=xl/ctrlProps/ctrlProp22.xml><?xml version="1.0" encoding="utf-8"?>
<formControlPr xmlns="http://schemas.microsoft.com/office/spreadsheetml/2009/9/main" objectType="CheckBox" fmlaLink="$D$56" lockText="1" noThreeD="1"/>
</file>

<file path=xl/ctrlProps/ctrlProp23.xml><?xml version="1.0" encoding="utf-8"?>
<formControlPr xmlns="http://schemas.microsoft.com/office/spreadsheetml/2009/9/main" objectType="CheckBox" fmlaLink="$E$56" lockText="1" noThreeD="1"/>
</file>

<file path=xl/ctrlProps/ctrlProp24.xml><?xml version="1.0" encoding="utf-8"?>
<formControlPr xmlns="http://schemas.microsoft.com/office/spreadsheetml/2009/9/main" objectType="CheckBox" fmlaLink="$F$56" lockText="1" noThreeD="1"/>
</file>

<file path=xl/ctrlProps/ctrlProp25.xml><?xml version="1.0" encoding="utf-8"?>
<formControlPr xmlns="http://schemas.microsoft.com/office/spreadsheetml/2009/9/main" objectType="CheckBox" fmlaLink="$G$56" lockText="1" noThreeD="1"/>
</file>

<file path=xl/ctrlProps/ctrlProp3.xml><?xml version="1.0" encoding="utf-8"?>
<formControlPr xmlns="http://schemas.microsoft.com/office/spreadsheetml/2009/9/main" objectType="CheckBox" checked="Checked" fmlaLink="$E$56" lockText="1" noThreeD="1"/>
</file>

<file path=xl/ctrlProps/ctrlProp4.xml><?xml version="1.0" encoding="utf-8"?>
<formControlPr xmlns="http://schemas.microsoft.com/office/spreadsheetml/2009/9/main" objectType="CheckBox" checked="Checked" fmlaLink="$F$56" lockText="1" noThreeD="1"/>
</file>

<file path=xl/ctrlProps/ctrlProp5.xml><?xml version="1.0" encoding="utf-8"?>
<formControlPr xmlns="http://schemas.microsoft.com/office/spreadsheetml/2009/9/main" objectType="CheckBox" fmlaLink="$G$56" lockText="1" noThreeD="1"/>
</file>

<file path=xl/ctrlProps/ctrlProp6.xml><?xml version="1.0" encoding="utf-8"?>
<formControlPr xmlns="http://schemas.microsoft.com/office/spreadsheetml/2009/9/main" objectType="CheckBox" fmlaLink="D31" lockText="1" noThreeD="1"/>
</file>

<file path=xl/ctrlProps/ctrlProp7.xml><?xml version="1.0" encoding="utf-8"?>
<formControlPr xmlns="http://schemas.microsoft.com/office/spreadsheetml/2009/9/main" objectType="CheckBox" checked="Checked" fmlaLink="$D$56" lockText="1" noThreeD="1"/>
</file>

<file path=xl/ctrlProps/ctrlProp8.xml><?xml version="1.0" encoding="utf-8"?>
<formControlPr xmlns="http://schemas.microsoft.com/office/spreadsheetml/2009/9/main" objectType="CheckBox" fmlaLink="$E$56" lockText="1" noThreeD="1"/>
</file>

<file path=xl/ctrlProps/ctrlProp9.xml><?xml version="1.0" encoding="utf-8"?>
<formControlPr xmlns="http://schemas.microsoft.com/office/spreadsheetml/2009/9/main" objectType="CheckBox" fmlaLink="$F$5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1190625</xdr:colOff>
          <xdr:row>29</xdr:row>
          <xdr:rowOff>85725</xdr:rowOff>
        </xdr:from>
        <xdr:to>
          <xdr:col>2</xdr:col>
          <xdr:colOff>1676400</xdr:colOff>
          <xdr:row>30</xdr:row>
          <xdr:rowOff>133350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9525</xdr:rowOff>
        </xdr:from>
        <xdr:to>
          <xdr:col>3</xdr:col>
          <xdr:colOff>742950</xdr:colOff>
          <xdr:row>56</xdr:row>
          <xdr:rowOff>57150</xdr:rowOff>
        </xdr:to>
        <xdr:sp macro="" textlink="">
          <xdr:nvSpPr>
            <xdr:cNvPr id="2051" name="Check Box 3" descr="Corn: Yes" hidden="1">
              <a:extLst>
                <a:ext uri="{63B3BB69-23CF-44E3-9099-C40C66FF867C}">
                  <a14:compatExt spid="_x0000_s2051"/>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Corn:Yes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4</xdr:col>
          <xdr:colOff>742950</xdr:colOff>
          <xdr:row>56</xdr:row>
          <xdr:rowOff>57150</xdr:rowOff>
        </xdr:to>
        <xdr:sp macro="" textlink="">
          <xdr:nvSpPr>
            <xdr:cNvPr id="2052" name="Check Box 4" descr="Soy: Yes" hidden="1">
              <a:extLst>
                <a:ext uri="{63B3BB69-23CF-44E3-9099-C40C66FF867C}">
                  <a14:compatExt spid="_x0000_s2052"/>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Soy:Yes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55</xdr:row>
          <xdr:rowOff>9525</xdr:rowOff>
        </xdr:from>
        <xdr:to>
          <xdr:col>5</xdr:col>
          <xdr:colOff>742950</xdr:colOff>
          <xdr:row>56</xdr:row>
          <xdr:rowOff>57150</xdr:rowOff>
        </xdr:to>
        <xdr:sp macro="" textlink="">
          <xdr:nvSpPr>
            <xdr:cNvPr id="2053" name="Check Box 5" descr="Oats: Yes" hidden="1">
              <a:extLst>
                <a:ext uri="{63B3BB69-23CF-44E3-9099-C40C66FF867C}">
                  <a14:compatExt spid="_x0000_s2053"/>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Oats:Yes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9525</xdr:rowOff>
        </xdr:from>
        <xdr:to>
          <xdr:col>6</xdr:col>
          <xdr:colOff>742950</xdr:colOff>
          <xdr:row>56</xdr:row>
          <xdr:rowOff>57150</xdr:rowOff>
        </xdr:to>
        <xdr:sp macro="" textlink="">
          <xdr:nvSpPr>
            <xdr:cNvPr id="2054" name="Check Box 6" descr="Wheat: Yes" hidden="1">
              <a:extLst>
                <a:ext uri="{63B3BB69-23CF-44E3-9099-C40C66FF867C}">
                  <a14:compatExt spid="_x0000_s2054"/>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Wheat:Yes</a:t>
              </a:r>
            </a:p>
          </xdr:txBody>
        </xdr:sp>
        <xdr:clientData/>
      </xdr:twoCellAnchor>
    </mc:Choice>
    <mc:Fallback/>
  </mc:AlternateContent>
  <xdr:twoCellAnchor editAs="oneCell">
    <xdr:from>
      <xdr:col>7</xdr:col>
      <xdr:colOff>472440</xdr:colOff>
      <xdr:row>61</xdr:row>
      <xdr:rowOff>68580</xdr:rowOff>
    </xdr:from>
    <xdr:to>
      <xdr:col>7</xdr:col>
      <xdr:colOff>4075183</xdr:colOff>
      <xdr:row>65</xdr:row>
      <xdr:rowOff>56389</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5240" y="9936480"/>
          <a:ext cx="3602743" cy="6583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1190625</xdr:colOff>
          <xdr:row>29</xdr:row>
          <xdr:rowOff>85725</xdr:rowOff>
        </xdr:from>
        <xdr:to>
          <xdr:col>2</xdr:col>
          <xdr:colOff>1676400</xdr:colOff>
          <xdr:row>30</xdr:row>
          <xdr:rowOff>133350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9525</xdr:rowOff>
        </xdr:from>
        <xdr:to>
          <xdr:col>3</xdr:col>
          <xdr:colOff>742950</xdr:colOff>
          <xdr:row>56</xdr:row>
          <xdr:rowOff>57150</xdr:rowOff>
        </xdr:to>
        <xdr:sp macro="" textlink="">
          <xdr:nvSpPr>
            <xdr:cNvPr id="6146" name="Check Box 2" descr="Corn: Yes" hidden="1">
              <a:extLst>
                <a:ext uri="{63B3BB69-23CF-44E3-9099-C40C66FF867C}">
                  <a14:compatExt spid="_x0000_s6146"/>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Corn:Yes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4</xdr:col>
          <xdr:colOff>742950</xdr:colOff>
          <xdr:row>56</xdr:row>
          <xdr:rowOff>57150</xdr:rowOff>
        </xdr:to>
        <xdr:sp macro="" textlink="">
          <xdr:nvSpPr>
            <xdr:cNvPr id="6147" name="Check Box 3" descr="Soy: Yes" hidden="1">
              <a:extLst>
                <a:ext uri="{63B3BB69-23CF-44E3-9099-C40C66FF867C}">
                  <a14:compatExt spid="_x0000_s6147"/>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Soy:Yes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55</xdr:row>
          <xdr:rowOff>9525</xdr:rowOff>
        </xdr:from>
        <xdr:to>
          <xdr:col>5</xdr:col>
          <xdr:colOff>742950</xdr:colOff>
          <xdr:row>56</xdr:row>
          <xdr:rowOff>57150</xdr:rowOff>
        </xdr:to>
        <xdr:sp macro="" textlink="">
          <xdr:nvSpPr>
            <xdr:cNvPr id="6148" name="Check Box 4" descr="Oats: Yes" hidden="1">
              <a:extLst>
                <a:ext uri="{63B3BB69-23CF-44E3-9099-C40C66FF867C}">
                  <a14:compatExt spid="_x0000_s6148"/>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Oats:Yes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9525</xdr:rowOff>
        </xdr:from>
        <xdr:to>
          <xdr:col>6</xdr:col>
          <xdr:colOff>742950</xdr:colOff>
          <xdr:row>56</xdr:row>
          <xdr:rowOff>57150</xdr:rowOff>
        </xdr:to>
        <xdr:sp macro="" textlink="">
          <xdr:nvSpPr>
            <xdr:cNvPr id="6149" name="Check Box 5" descr="Wheat: Yes" hidden="1">
              <a:extLst>
                <a:ext uri="{63B3BB69-23CF-44E3-9099-C40C66FF867C}">
                  <a14:compatExt spid="_x0000_s6149"/>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Wheat:Yes</a:t>
              </a:r>
            </a:p>
          </xdr:txBody>
        </xdr:sp>
        <xdr:clientData/>
      </xdr:twoCellAnchor>
    </mc:Choice>
    <mc:Fallback/>
  </mc:AlternateContent>
  <xdr:twoCellAnchor editAs="oneCell">
    <xdr:from>
      <xdr:col>7</xdr:col>
      <xdr:colOff>472440</xdr:colOff>
      <xdr:row>61</xdr:row>
      <xdr:rowOff>68580</xdr:rowOff>
    </xdr:from>
    <xdr:to>
      <xdr:col>7</xdr:col>
      <xdr:colOff>4075183</xdr:colOff>
      <xdr:row>65</xdr:row>
      <xdr:rowOff>56389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00"/>
          <a:ext cx="3602743" cy="6888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1190625</xdr:colOff>
          <xdr:row>29</xdr:row>
          <xdr:rowOff>85725</xdr:rowOff>
        </xdr:from>
        <xdr:to>
          <xdr:col>2</xdr:col>
          <xdr:colOff>1676400</xdr:colOff>
          <xdr:row>30</xdr:row>
          <xdr:rowOff>133350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9525</xdr:rowOff>
        </xdr:from>
        <xdr:to>
          <xdr:col>3</xdr:col>
          <xdr:colOff>742950</xdr:colOff>
          <xdr:row>56</xdr:row>
          <xdr:rowOff>57150</xdr:rowOff>
        </xdr:to>
        <xdr:sp macro="" textlink="">
          <xdr:nvSpPr>
            <xdr:cNvPr id="5122" name="Check Box 2" descr="Corn: Yes" hidden="1">
              <a:extLst>
                <a:ext uri="{63B3BB69-23CF-44E3-9099-C40C66FF867C}">
                  <a14:compatExt spid="_x0000_s5122"/>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Corn:Yes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4</xdr:col>
          <xdr:colOff>742950</xdr:colOff>
          <xdr:row>56</xdr:row>
          <xdr:rowOff>57150</xdr:rowOff>
        </xdr:to>
        <xdr:sp macro="" textlink="">
          <xdr:nvSpPr>
            <xdr:cNvPr id="5123" name="Check Box 3" descr="Soy: Yes" hidden="1">
              <a:extLst>
                <a:ext uri="{63B3BB69-23CF-44E3-9099-C40C66FF867C}">
                  <a14:compatExt spid="_x0000_s5123"/>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Soy:Yes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55</xdr:row>
          <xdr:rowOff>9525</xdr:rowOff>
        </xdr:from>
        <xdr:to>
          <xdr:col>5</xdr:col>
          <xdr:colOff>742950</xdr:colOff>
          <xdr:row>56</xdr:row>
          <xdr:rowOff>57150</xdr:rowOff>
        </xdr:to>
        <xdr:sp macro="" textlink="">
          <xdr:nvSpPr>
            <xdr:cNvPr id="5124" name="Check Box 4" descr="Oats: Yes" hidden="1">
              <a:extLst>
                <a:ext uri="{63B3BB69-23CF-44E3-9099-C40C66FF867C}">
                  <a14:compatExt spid="_x0000_s5124"/>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Oats:Yes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9525</xdr:rowOff>
        </xdr:from>
        <xdr:to>
          <xdr:col>6</xdr:col>
          <xdr:colOff>742950</xdr:colOff>
          <xdr:row>56</xdr:row>
          <xdr:rowOff>57150</xdr:rowOff>
        </xdr:to>
        <xdr:sp macro="" textlink="">
          <xdr:nvSpPr>
            <xdr:cNvPr id="5125" name="Check Box 5" descr="Wheat: Yes" hidden="1">
              <a:extLst>
                <a:ext uri="{63B3BB69-23CF-44E3-9099-C40C66FF867C}">
                  <a14:compatExt spid="_x0000_s5125"/>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Wheat:Yes</a:t>
              </a:r>
            </a:p>
          </xdr:txBody>
        </xdr:sp>
        <xdr:clientData/>
      </xdr:twoCellAnchor>
    </mc:Choice>
    <mc:Fallback/>
  </mc:AlternateContent>
  <xdr:twoCellAnchor editAs="oneCell">
    <xdr:from>
      <xdr:col>7</xdr:col>
      <xdr:colOff>472440</xdr:colOff>
      <xdr:row>61</xdr:row>
      <xdr:rowOff>68580</xdr:rowOff>
    </xdr:from>
    <xdr:to>
      <xdr:col>7</xdr:col>
      <xdr:colOff>4075183</xdr:colOff>
      <xdr:row>65</xdr:row>
      <xdr:rowOff>56389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00"/>
          <a:ext cx="3602743" cy="6888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1190625</xdr:colOff>
          <xdr:row>29</xdr:row>
          <xdr:rowOff>85725</xdr:rowOff>
        </xdr:from>
        <xdr:to>
          <xdr:col>2</xdr:col>
          <xdr:colOff>1676400</xdr:colOff>
          <xdr:row>30</xdr:row>
          <xdr:rowOff>133350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9525</xdr:rowOff>
        </xdr:from>
        <xdr:to>
          <xdr:col>3</xdr:col>
          <xdr:colOff>742950</xdr:colOff>
          <xdr:row>56</xdr:row>
          <xdr:rowOff>57150</xdr:rowOff>
        </xdr:to>
        <xdr:sp macro="" textlink="">
          <xdr:nvSpPr>
            <xdr:cNvPr id="4098" name="Check Box 2" descr="Corn: Yes" hidden="1">
              <a:extLst>
                <a:ext uri="{63B3BB69-23CF-44E3-9099-C40C66FF867C}">
                  <a14:compatExt spid="_x0000_s4098"/>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Corn:Yes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4</xdr:col>
          <xdr:colOff>742950</xdr:colOff>
          <xdr:row>56</xdr:row>
          <xdr:rowOff>57150</xdr:rowOff>
        </xdr:to>
        <xdr:sp macro="" textlink="">
          <xdr:nvSpPr>
            <xdr:cNvPr id="4099" name="Check Box 3" descr="Soy: Yes" hidden="1">
              <a:extLst>
                <a:ext uri="{63B3BB69-23CF-44E3-9099-C40C66FF867C}">
                  <a14:compatExt spid="_x0000_s4099"/>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Soy:Yes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55</xdr:row>
          <xdr:rowOff>9525</xdr:rowOff>
        </xdr:from>
        <xdr:to>
          <xdr:col>5</xdr:col>
          <xdr:colOff>742950</xdr:colOff>
          <xdr:row>56</xdr:row>
          <xdr:rowOff>57150</xdr:rowOff>
        </xdr:to>
        <xdr:sp macro="" textlink="">
          <xdr:nvSpPr>
            <xdr:cNvPr id="4100" name="Check Box 4" descr="Oats: Yes" hidden="1">
              <a:extLst>
                <a:ext uri="{63B3BB69-23CF-44E3-9099-C40C66FF867C}">
                  <a14:compatExt spid="_x0000_s4100"/>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Oats:Yes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9525</xdr:rowOff>
        </xdr:from>
        <xdr:to>
          <xdr:col>6</xdr:col>
          <xdr:colOff>742950</xdr:colOff>
          <xdr:row>56</xdr:row>
          <xdr:rowOff>57150</xdr:rowOff>
        </xdr:to>
        <xdr:sp macro="" textlink="">
          <xdr:nvSpPr>
            <xdr:cNvPr id="4101" name="Check Box 5" descr="Wheat: Yes" hidden="1">
              <a:extLst>
                <a:ext uri="{63B3BB69-23CF-44E3-9099-C40C66FF867C}">
                  <a14:compatExt spid="_x0000_s4101"/>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Wheat:Yes</a:t>
              </a:r>
            </a:p>
          </xdr:txBody>
        </xdr:sp>
        <xdr:clientData/>
      </xdr:twoCellAnchor>
    </mc:Choice>
    <mc:Fallback/>
  </mc:AlternateContent>
  <xdr:twoCellAnchor editAs="oneCell">
    <xdr:from>
      <xdr:col>7</xdr:col>
      <xdr:colOff>472440</xdr:colOff>
      <xdr:row>61</xdr:row>
      <xdr:rowOff>68580</xdr:rowOff>
    </xdr:from>
    <xdr:to>
      <xdr:col>7</xdr:col>
      <xdr:colOff>4075183</xdr:colOff>
      <xdr:row>65</xdr:row>
      <xdr:rowOff>56389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00"/>
          <a:ext cx="3602743" cy="6888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1190625</xdr:colOff>
          <xdr:row>29</xdr:row>
          <xdr:rowOff>85725</xdr:rowOff>
        </xdr:from>
        <xdr:to>
          <xdr:col>2</xdr:col>
          <xdr:colOff>1676400</xdr:colOff>
          <xdr:row>30</xdr:row>
          <xdr:rowOff>133350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9525</xdr:rowOff>
        </xdr:from>
        <xdr:to>
          <xdr:col>3</xdr:col>
          <xdr:colOff>742950</xdr:colOff>
          <xdr:row>56</xdr:row>
          <xdr:rowOff>57150</xdr:rowOff>
        </xdr:to>
        <xdr:sp macro="" textlink="">
          <xdr:nvSpPr>
            <xdr:cNvPr id="7170" name="Check Box 2" descr="Corn: Yes" hidden="1">
              <a:extLst>
                <a:ext uri="{63B3BB69-23CF-44E3-9099-C40C66FF867C}">
                  <a14:compatExt spid="_x0000_s7170"/>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Corn:Yes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4</xdr:col>
          <xdr:colOff>742950</xdr:colOff>
          <xdr:row>56</xdr:row>
          <xdr:rowOff>57150</xdr:rowOff>
        </xdr:to>
        <xdr:sp macro="" textlink="">
          <xdr:nvSpPr>
            <xdr:cNvPr id="7171" name="Check Box 3" descr="Soy: Yes" hidden="1">
              <a:extLst>
                <a:ext uri="{63B3BB69-23CF-44E3-9099-C40C66FF867C}">
                  <a14:compatExt spid="_x0000_s7171"/>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Soy:Yes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55</xdr:row>
          <xdr:rowOff>9525</xdr:rowOff>
        </xdr:from>
        <xdr:to>
          <xdr:col>5</xdr:col>
          <xdr:colOff>742950</xdr:colOff>
          <xdr:row>56</xdr:row>
          <xdr:rowOff>57150</xdr:rowOff>
        </xdr:to>
        <xdr:sp macro="" textlink="">
          <xdr:nvSpPr>
            <xdr:cNvPr id="7172" name="Check Box 4" descr="Oats: Yes" hidden="1">
              <a:extLst>
                <a:ext uri="{63B3BB69-23CF-44E3-9099-C40C66FF867C}">
                  <a14:compatExt spid="_x0000_s7172"/>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Oats:Yes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9525</xdr:rowOff>
        </xdr:from>
        <xdr:to>
          <xdr:col>6</xdr:col>
          <xdr:colOff>742950</xdr:colOff>
          <xdr:row>56</xdr:row>
          <xdr:rowOff>57150</xdr:rowOff>
        </xdr:to>
        <xdr:sp macro="" textlink="">
          <xdr:nvSpPr>
            <xdr:cNvPr id="7173" name="Check Box 5" descr="Wheat: Yes" hidden="1">
              <a:extLst>
                <a:ext uri="{63B3BB69-23CF-44E3-9099-C40C66FF867C}">
                  <a14:compatExt spid="_x0000_s7173"/>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Wheat:Yes</a:t>
              </a:r>
            </a:p>
          </xdr:txBody>
        </xdr:sp>
        <xdr:clientData/>
      </xdr:twoCellAnchor>
    </mc:Choice>
    <mc:Fallback/>
  </mc:AlternateContent>
  <xdr:twoCellAnchor editAs="oneCell">
    <xdr:from>
      <xdr:col>7</xdr:col>
      <xdr:colOff>472440</xdr:colOff>
      <xdr:row>61</xdr:row>
      <xdr:rowOff>68580</xdr:rowOff>
    </xdr:from>
    <xdr:to>
      <xdr:col>7</xdr:col>
      <xdr:colOff>4075183</xdr:colOff>
      <xdr:row>65</xdr:row>
      <xdr:rowOff>56389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00"/>
          <a:ext cx="3602743" cy="688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xtension.iastate.edu/Documents/Farm%20Bill/2014%20Farm%20Bill%20Payment%20Analyz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Worksheet"/>
      <sheetName val="read me"/>
      <sheetName val="Prices"/>
      <sheetName val="corn yields"/>
      <sheetName val="soy yields"/>
      <sheetName val="TYields"/>
      <sheetName val="Insurance"/>
      <sheetName val="substitute county yields"/>
      <sheetName val="GRIP YIELDS"/>
      <sheetName val="ARC-IC"/>
      <sheetName val="SCO"/>
      <sheetName val="SCO CORN"/>
      <sheetName val="SCO SOY"/>
    </sheetNames>
    <sheetDataSet>
      <sheetData sheetId="0"/>
      <sheetData sheetId="1"/>
      <sheetData sheetId="2"/>
      <sheetData sheetId="3"/>
      <sheetData sheetId="4"/>
      <sheetData sheetId="5"/>
      <sheetData sheetId="6">
        <row r="3">
          <cell r="A3" t="str">
            <v>None</v>
          </cell>
          <cell r="D3" t="str">
            <v>None</v>
          </cell>
          <cell r="H3">
            <v>5.0000000000000001E-3</v>
          </cell>
        </row>
        <row r="4">
          <cell r="A4" t="str">
            <v>RP</v>
          </cell>
          <cell r="D4">
            <v>0.5</v>
          </cell>
          <cell r="H4">
            <v>0.01</v>
          </cell>
        </row>
        <row r="5">
          <cell r="A5" t="str">
            <v>RPHPE</v>
          </cell>
          <cell r="D5">
            <v>0.55000000000000004</v>
          </cell>
          <cell r="H5">
            <v>1.4999999999999999E-2</v>
          </cell>
        </row>
        <row r="6">
          <cell r="A6" t="str">
            <v>YP</v>
          </cell>
          <cell r="D6">
            <v>0.6</v>
          </cell>
          <cell r="H6">
            <v>0.02</v>
          </cell>
        </row>
        <row r="7">
          <cell r="D7">
            <v>0.65</v>
          </cell>
          <cell r="H7">
            <v>2.5000000000000001E-2</v>
          </cell>
        </row>
        <row r="8">
          <cell r="D8">
            <v>0.7</v>
          </cell>
          <cell r="H8">
            <v>0.03</v>
          </cell>
        </row>
        <row r="9">
          <cell r="D9">
            <v>0.75</v>
          </cell>
          <cell r="H9">
            <v>3.5000000000000003E-2</v>
          </cell>
        </row>
        <row r="10">
          <cell r="D10">
            <v>0.8</v>
          </cell>
          <cell r="H10">
            <v>0.04</v>
          </cell>
        </row>
        <row r="11">
          <cell r="D11">
            <v>0.85</v>
          </cell>
          <cell r="H11">
            <v>4.4999999999999998E-2</v>
          </cell>
        </row>
        <row r="12">
          <cell r="H12">
            <v>0.05</v>
          </cell>
        </row>
      </sheetData>
      <sheetData sheetId="7"/>
      <sheetData sheetId="8">
        <row r="109">
          <cell r="B109">
            <v>1</v>
          </cell>
        </row>
        <row r="110">
          <cell r="B110">
            <v>2</v>
          </cell>
        </row>
        <row r="111">
          <cell r="B111">
            <v>3</v>
          </cell>
        </row>
        <row r="112">
          <cell r="B112">
            <v>4</v>
          </cell>
        </row>
        <row r="113">
          <cell r="B113">
            <v>5</v>
          </cell>
        </row>
        <row r="114">
          <cell r="B114">
            <v>6</v>
          </cell>
        </row>
        <row r="115">
          <cell r="B115">
            <v>7</v>
          </cell>
        </row>
        <row r="116">
          <cell r="B116">
            <v>8</v>
          </cell>
        </row>
        <row r="117">
          <cell r="B117">
            <v>9</v>
          </cell>
        </row>
        <row r="118">
          <cell r="B118">
            <v>10</v>
          </cell>
        </row>
        <row r="119">
          <cell r="B119">
            <v>11</v>
          </cell>
        </row>
        <row r="120">
          <cell r="B120">
            <v>12</v>
          </cell>
        </row>
        <row r="121">
          <cell r="B121">
            <v>13</v>
          </cell>
        </row>
        <row r="122">
          <cell r="B122">
            <v>14</v>
          </cell>
        </row>
        <row r="123">
          <cell r="B123">
            <v>15</v>
          </cell>
        </row>
        <row r="124">
          <cell r="B124">
            <v>16</v>
          </cell>
        </row>
        <row r="125">
          <cell r="B125">
            <v>17</v>
          </cell>
        </row>
        <row r="126">
          <cell r="B126">
            <v>18</v>
          </cell>
        </row>
        <row r="127">
          <cell r="B127">
            <v>19</v>
          </cell>
        </row>
        <row r="128">
          <cell r="B128">
            <v>20</v>
          </cell>
        </row>
        <row r="129">
          <cell r="B129">
            <v>21</v>
          </cell>
        </row>
        <row r="130">
          <cell r="B130">
            <v>22</v>
          </cell>
        </row>
        <row r="131">
          <cell r="B131">
            <v>23</v>
          </cell>
        </row>
        <row r="132">
          <cell r="B132">
            <v>24</v>
          </cell>
        </row>
        <row r="133">
          <cell r="B133">
            <v>25</v>
          </cell>
        </row>
        <row r="134">
          <cell r="B134">
            <v>26</v>
          </cell>
        </row>
        <row r="135">
          <cell r="B135">
            <v>27</v>
          </cell>
        </row>
        <row r="136">
          <cell r="B136">
            <v>28</v>
          </cell>
        </row>
        <row r="137">
          <cell r="B137">
            <v>29</v>
          </cell>
        </row>
        <row r="138">
          <cell r="B138">
            <v>30</v>
          </cell>
        </row>
        <row r="139">
          <cell r="B139">
            <v>31</v>
          </cell>
        </row>
        <row r="140">
          <cell r="B140">
            <v>32</v>
          </cell>
        </row>
        <row r="141">
          <cell r="B141">
            <v>33</v>
          </cell>
        </row>
        <row r="142">
          <cell r="B142">
            <v>34</v>
          </cell>
        </row>
        <row r="143">
          <cell r="B143">
            <v>35</v>
          </cell>
        </row>
        <row r="144">
          <cell r="B144">
            <v>36</v>
          </cell>
        </row>
        <row r="145">
          <cell r="B145">
            <v>37</v>
          </cell>
        </row>
        <row r="146">
          <cell r="B146">
            <v>38</v>
          </cell>
        </row>
        <row r="147">
          <cell r="B147">
            <v>39</v>
          </cell>
        </row>
        <row r="148">
          <cell r="B148">
            <v>40</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extension.iastate.edu/agdm/crops/html/a1-35.html" TargetMode="External"/><Relationship Id="rId1" Type="http://schemas.openxmlformats.org/officeDocument/2006/relationships/hyperlink" Target="mailto:plastina@iastate.edu?subject=AgDM%20Base%20acreage%20calculator"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7.xml"/><Relationship Id="rId2" Type="http://schemas.openxmlformats.org/officeDocument/2006/relationships/hyperlink" Target="http://www.extension.iastate.edu/agdm/crops/html/a1-35.html" TargetMode="External"/><Relationship Id="rId1" Type="http://schemas.openxmlformats.org/officeDocument/2006/relationships/hyperlink" Target="mailto:plastina@iastate.edu?subject=AgDM%20Base%20acreage%20calculator" TargetMode="External"/><Relationship Id="rId6" Type="http://schemas.openxmlformats.org/officeDocument/2006/relationships/ctrlProp" Target="../ctrlProps/ctrlProp6.xml"/><Relationship Id="rId5" Type="http://schemas.openxmlformats.org/officeDocument/2006/relationships/vmlDrawing" Target="../drawings/vmlDrawing2.vml"/><Relationship Id="rId10" Type="http://schemas.openxmlformats.org/officeDocument/2006/relationships/ctrlProp" Target="../ctrlProps/ctrlProp10.xml"/><Relationship Id="rId4" Type="http://schemas.openxmlformats.org/officeDocument/2006/relationships/drawing" Target="../drawings/drawing2.xml"/><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printerSettings" Target="../printerSettings/printerSettings3.bin"/><Relationship Id="rId7" Type="http://schemas.openxmlformats.org/officeDocument/2006/relationships/ctrlProp" Target="../ctrlProps/ctrlProp12.xml"/><Relationship Id="rId2" Type="http://schemas.openxmlformats.org/officeDocument/2006/relationships/hyperlink" Target="http://www.extension.iastate.edu/agdm/crops/html/a1-35.html" TargetMode="External"/><Relationship Id="rId1" Type="http://schemas.openxmlformats.org/officeDocument/2006/relationships/hyperlink" Target="mailto:plastina@iastate.edu?subject=AgDM%20Base%20acreage%20calculator" TargetMode="External"/><Relationship Id="rId6" Type="http://schemas.openxmlformats.org/officeDocument/2006/relationships/ctrlProp" Target="../ctrlProps/ctrlProp11.xml"/><Relationship Id="rId5" Type="http://schemas.openxmlformats.org/officeDocument/2006/relationships/vmlDrawing" Target="../drawings/vmlDrawing3.vml"/><Relationship Id="rId10" Type="http://schemas.openxmlformats.org/officeDocument/2006/relationships/ctrlProp" Target="../ctrlProps/ctrlProp15.xml"/><Relationship Id="rId4" Type="http://schemas.openxmlformats.org/officeDocument/2006/relationships/drawing" Target="../drawings/drawing3.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printerSettings" Target="../printerSettings/printerSettings4.bin"/><Relationship Id="rId7" Type="http://schemas.openxmlformats.org/officeDocument/2006/relationships/ctrlProp" Target="../ctrlProps/ctrlProp17.xml"/><Relationship Id="rId2" Type="http://schemas.openxmlformats.org/officeDocument/2006/relationships/hyperlink" Target="http://www.extension.iastate.edu/agdm/crops/html/a1-35.html" TargetMode="External"/><Relationship Id="rId1" Type="http://schemas.openxmlformats.org/officeDocument/2006/relationships/hyperlink" Target="mailto:plastina@iastate.edu?subject=AgDM%20Base%20acreage%20calculator" TargetMode="External"/><Relationship Id="rId6" Type="http://schemas.openxmlformats.org/officeDocument/2006/relationships/ctrlProp" Target="../ctrlProps/ctrlProp16.xml"/><Relationship Id="rId5" Type="http://schemas.openxmlformats.org/officeDocument/2006/relationships/vmlDrawing" Target="../drawings/vmlDrawing4.vml"/><Relationship Id="rId10" Type="http://schemas.openxmlformats.org/officeDocument/2006/relationships/ctrlProp" Target="../ctrlProps/ctrlProp20.xml"/><Relationship Id="rId4" Type="http://schemas.openxmlformats.org/officeDocument/2006/relationships/drawing" Target="../drawings/drawing4.xml"/><Relationship Id="rId9"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printerSettings" Target="../printerSettings/printerSettings5.bin"/><Relationship Id="rId7" Type="http://schemas.openxmlformats.org/officeDocument/2006/relationships/ctrlProp" Target="../ctrlProps/ctrlProp22.xml"/><Relationship Id="rId2" Type="http://schemas.openxmlformats.org/officeDocument/2006/relationships/hyperlink" Target="http://www.extension.iastate.edu/agdm/crops/html/a1-35.html" TargetMode="External"/><Relationship Id="rId1" Type="http://schemas.openxmlformats.org/officeDocument/2006/relationships/hyperlink" Target="mailto:plastina@iastate.edu?subject=AgDM%20Base%20acreage%20calculator" TargetMode="External"/><Relationship Id="rId6" Type="http://schemas.openxmlformats.org/officeDocument/2006/relationships/ctrlProp" Target="../ctrlProps/ctrlProp21.xml"/><Relationship Id="rId5" Type="http://schemas.openxmlformats.org/officeDocument/2006/relationships/vmlDrawing" Target="../drawings/vmlDrawing5.vml"/><Relationship Id="rId10" Type="http://schemas.openxmlformats.org/officeDocument/2006/relationships/ctrlProp" Target="../ctrlProps/ctrlProp25.xml"/><Relationship Id="rId4" Type="http://schemas.openxmlformats.org/officeDocument/2006/relationships/drawing" Target="../drawings/drawing5.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82"/>
  <sheetViews>
    <sheetView showGridLines="0" tabSelected="1" workbookViewId="0">
      <selection activeCell="D14" sqref="D14:E14"/>
    </sheetView>
  </sheetViews>
  <sheetFormatPr defaultColWidth="8.85546875" defaultRowHeight="12.75"/>
  <cols>
    <col min="1" max="1" width="1.7109375" style="67" customWidth="1"/>
    <col min="2" max="2" width="1.7109375" style="68" customWidth="1"/>
    <col min="3" max="3" width="37" style="1" customWidth="1"/>
    <col min="4" max="7" width="17.42578125" style="1" customWidth="1"/>
    <col min="8" max="8" width="61.42578125" style="1" customWidth="1"/>
    <col min="9" max="16384" width="8.85546875" style="1"/>
  </cols>
  <sheetData>
    <row r="1" spans="1:8" s="66" customFormat="1" ht="21" customHeight="1" thickBot="1">
      <c r="C1" s="85" t="s">
        <v>164</v>
      </c>
      <c r="D1" s="85"/>
      <c r="E1" s="85"/>
      <c r="F1" s="85"/>
      <c r="G1" s="85"/>
      <c r="H1" s="85"/>
    </row>
    <row r="2" spans="1:8" s="68" customFormat="1" ht="16.5" thickTop="1">
      <c r="A2" s="67"/>
      <c r="C2" s="75" t="s">
        <v>157</v>
      </c>
      <c r="D2" s="74"/>
      <c r="E2" s="74"/>
      <c r="F2" s="74"/>
      <c r="G2" s="74"/>
      <c r="H2" s="74"/>
    </row>
    <row r="3" spans="1:8" s="68" customFormat="1">
      <c r="A3" s="67"/>
      <c r="C3" s="83" t="s">
        <v>159</v>
      </c>
      <c r="D3" s="83"/>
      <c r="E3" s="83"/>
      <c r="F3" s="83"/>
      <c r="G3" s="83"/>
      <c r="H3" s="76"/>
    </row>
    <row r="4" spans="1:8" s="68" customFormat="1">
      <c r="A4" s="67"/>
      <c r="C4" s="76"/>
      <c r="D4" s="76"/>
      <c r="E4" s="76"/>
      <c r="F4" s="76"/>
      <c r="G4" s="76"/>
      <c r="H4" s="76"/>
    </row>
    <row r="5" spans="1:8" ht="15.75">
      <c r="C5" s="2" t="s">
        <v>98</v>
      </c>
      <c r="E5" s="3"/>
      <c r="F5" s="3"/>
      <c r="G5" s="3"/>
      <c r="H5" s="3"/>
    </row>
    <row r="6" spans="1:8">
      <c r="C6" s="2" t="s">
        <v>99</v>
      </c>
      <c r="E6" s="4"/>
      <c r="F6" s="4"/>
      <c r="G6" s="4"/>
      <c r="H6" s="4"/>
    </row>
    <row r="7" spans="1:8">
      <c r="C7" s="2" t="s">
        <v>100</v>
      </c>
      <c r="F7" s="4"/>
      <c r="G7" s="4"/>
      <c r="H7" s="4"/>
    </row>
    <row r="8" spans="1:8">
      <c r="C8" s="2"/>
      <c r="F8" s="4"/>
      <c r="G8" s="4"/>
      <c r="H8" s="4"/>
    </row>
    <row r="9" spans="1:8">
      <c r="D9" s="5" t="s">
        <v>101</v>
      </c>
      <c r="E9" s="4"/>
      <c r="F9" s="4"/>
      <c r="G9" s="4"/>
      <c r="H9" s="4"/>
    </row>
    <row r="10" spans="1:8">
      <c r="C10" s="1" t="s">
        <v>102</v>
      </c>
      <c r="D10" s="86"/>
      <c r="E10" s="87"/>
      <c r="F10" s="87"/>
      <c r="G10" s="87"/>
      <c r="H10" s="6" t="s">
        <v>103</v>
      </c>
    </row>
    <row r="11" spans="1:8">
      <c r="C11" s="7" t="s">
        <v>104</v>
      </c>
      <c r="D11" s="88"/>
      <c r="E11" s="88"/>
      <c r="F11" s="88"/>
      <c r="G11" s="88"/>
      <c r="H11" s="6"/>
    </row>
    <row r="12" spans="1:8" s="10" customFormat="1">
      <c r="A12" s="69"/>
      <c r="B12" s="70"/>
      <c r="C12" s="7"/>
      <c r="D12" s="13"/>
      <c r="E12" s="13"/>
      <c r="F12" s="13"/>
      <c r="G12" s="13"/>
      <c r="H12" s="59"/>
    </row>
    <row r="13" spans="1:8">
      <c r="C13" s="50"/>
      <c r="D13" s="77">
        <f>MATCH(D14,'substitute county yields'!N:N,0)</f>
        <v>1</v>
      </c>
      <c r="E13" s="10"/>
      <c r="F13" s="10"/>
      <c r="G13" s="10"/>
      <c r="H13" s="11"/>
    </row>
    <row r="14" spans="1:8">
      <c r="C14" s="72" t="s">
        <v>105</v>
      </c>
      <c r="D14" s="90" t="s">
        <v>0</v>
      </c>
      <c r="E14" s="91"/>
      <c r="G14" s="10"/>
      <c r="H14" s="11" t="s">
        <v>106</v>
      </c>
    </row>
    <row r="15" spans="1:8">
      <c r="C15" s="78" t="str">
        <f>+IF(OR($D$13=78,$D$13=79),"Note: ","")</f>
        <v/>
      </c>
      <c r="D15" s="78" t="str">
        <f>+IF(OR($D$13=78,$D$13=79),"FSA treats East and West Pottawattamie as one county","")</f>
        <v/>
      </c>
      <c r="E15" s="12"/>
      <c r="F15" s="10"/>
      <c r="G15" s="10"/>
      <c r="H15" s="11"/>
    </row>
    <row r="16" spans="1:8">
      <c r="C16" s="7"/>
      <c r="D16" s="13"/>
      <c r="E16" s="13"/>
      <c r="F16" s="13"/>
      <c r="G16" s="13"/>
      <c r="H16" s="14"/>
    </row>
    <row r="17" spans="3:8">
      <c r="C17" s="2" t="s">
        <v>99</v>
      </c>
      <c r="D17" s="13"/>
      <c r="E17" s="13"/>
      <c r="F17" s="13"/>
      <c r="G17" s="13"/>
      <c r="H17" s="14"/>
    </row>
    <row r="18" spans="3:8">
      <c r="D18" s="89" t="s">
        <v>107</v>
      </c>
      <c r="E18" s="89"/>
      <c r="F18" s="89"/>
      <c r="G18" s="89"/>
    </row>
    <row r="19" spans="3:8">
      <c r="C19" s="15"/>
      <c r="D19" s="16" t="s">
        <v>108</v>
      </c>
      <c r="E19" s="17" t="s">
        <v>109</v>
      </c>
      <c r="F19" s="17" t="s">
        <v>110</v>
      </c>
      <c r="G19" s="18" t="s">
        <v>111</v>
      </c>
      <c r="H19" s="8"/>
    </row>
    <row r="20" spans="3:8">
      <c r="C20" s="8" t="s">
        <v>143</v>
      </c>
      <c r="D20" s="19">
        <v>188.4</v>
      </c>
      <c r="E20" s="19">
        <v>133.4</v>
      </c>
      <c r="F20" s="19"/>
      <c r="G20" s="19"/>
      <c r="H20" s="8" t="s">
        <v>147</v>
      </c>
    </row>
    <row r="21" spans="3:8">
      <c r="C21" s="8" t="s">
        <v>144</v>
      </c>
      <c r="D21" s="19">
        <v>133.4</v>
      </c>
      <c r="E21" s="19">
        <v>195.3</v>
      </c>
      <c r="F21" s="19"/>
      <c r="G21" s="19"/>
      <c r="H21" s="8"/>
    </row>
    <row r="22" spans="3:8">
      <c r="C22" s="8" t="s">
        <v>145</v>
      </c>
      <c r="D22" s="19">
        <v>195.4</v>
      </c>
      <c r="E22" s="19">
        <v>133.4</v>
      </c>
      <c r="F22" s="19"/>
      <c r="G22" s="19"/>
      <c r="H22" s="8"/>
    </row>
    <row r="23" spans="3:8">
      <c r="C23" s="8" t="s">
        <v>146</v>
      </c>
      <c r="D23" s="19">
        <v>131.4</v>
      </c>
      <c r="E23" s="19">
        <v>195.3</v>
      </c>
      <c r="F23" s="19">
        <v>10</v>
      </c>
      <c r="G23" s="19"/>
      <c r="H23" s="8"/>
    </row>
    <row r="24" spans="3:8">
      <c r="C24" s="8" t="s">
        <v>112</v>
      </c>
      <c r="D24" s="20">
        <f>SUM(D20:D23)/4</f>
        <v>162.15</v>
      </c>
      <c r="E24" s="20">
        <f>SUM(E20:E23)/4</f>
        <v>164.35000000000002</v>
      </c>
      <c r="F24" s="20">
        <f>SUM(F20:F23)/4</f>
        <v>2.5</v>
      </c>
      <c r="G24" s="21">
        <f>SUM(G20:G23)/4</f>
        <v>0</v>
      </c>
      <c r="H24" s="8"/>
    </row>
    <row r="25" spans="3:8" ht="15">
      <c r="C25" s="8" t="s">
        <v>113</v>
      </c>
      <c r="D25" s="22">
        <f>+IFERROR(D24/SUM($D$24:$G$24),"")</f>
        <v>0.49285714285714288</v>
      </c>
      <c r="E25" s="22">
        <f t="shared" ref="E25:G25" si="0">+IFERROR(E24/SUM($D$24:$G$24),"")</f>
        <v>0.49954407294832831</v>
      </c>
      <c r="F25" s="22">
        <f t="shared" si="0"/>
        <v>7.5987841945288756E-3</v>
      </c>
      <c r="G25" s="23">
        <f t="shared" si="0"/>
        <v>0</v>
      </c>
      <c r="H25" s="8"/>
    </row>
    <row r="26" spans="3:8">
      <c r="C26" s="8"/>
      <c r="D26" s="20"/>
      <c r="E26" s="20"/>
      <c r="F26" s="20"/>
      <c r="G26" s="21"/>
      <c r="H26" s="8"/>
    </row>
    <row r="27" spans="3:8">
      <c r="C27" s="8" t="s">
        <v>140</v>
      </c>
      <c r="D27" s="24">
        <v>220.4</v>
      </c>
      <c r="E27" s="24">
        <v>95.5</v>
      </c>
      <c r="F27" s="24"/>
      <c r="G27" s="24"/>
      <c r="H27" s="25"/>
    </row>
    <row r="28" spans="3:8">
      <c r="C28" s="8" t="s">
        <v>114</v>
      </c>
      <c r="D28" s="26">
        <f>+IFERROR(ROUND(D25*SUM($D$27:$G$27),2),"")</f>
        <v>155.69</v>
      </c>
      <c r="E28" s="26">
        <f t="shared" ref="E28:G28" si="1">+IFERROR(ROUND(E25*SUM($D$27:$G$27),2),"")</f>
        <v>157.81</v>
      </c>
      <c r="F28" s="26">
        <f t="shared" si="1"/>
        <v>2.4</v>
      </c>
      <c r="G28" s="26">
        <f t="shared" si="1"/>
        <v>0</v>
      </c>
      <c r="H28" s="8" t="s">
        <v>115</v>
      </c>
    </row>
    <row r="29" spans="3:8">
      <c r="C29" s="8"/>
      <c r="D29" s="27"/>
      <c r="E29" s="28"/>
      <c r="F29" s="27"/>
      <c r="G29" s="29"/>
      <c r="H29" s="30"/>
    </row>
    <row r="30" spans="3:8">
      <c r="C30" s="8"/>
      <c r="D30" s="31"/>
      <c r="E30" s="31"/>
      <c r="F30" s="31"/>
      <c r="G30" s="32"/>
      <c r="H30" s="25"/>
    </row>
    <row r="31" spans="3:8">
      <c r="C31" s="8" t="s">
        <v>116</v>
      </c>
      <c r="D31" s="62" t="b">
        <v>1</v>
      </c>
      <c r="E31" s="62" t="b">
        <f>D31</f>
        <v>1</v>
      </c>
      <c r="F31" s="62" t="b">
        <f>D31</f>
        <v>1</v>
      </c>
      <c r="G31" s="63" t="b">
        <f>E31</f>
        <v>1</v>
      </c>
      <c r="H31" s="8" t="s">
        <v>117</v>
      </c>
    </row>
    <row r="32" spans="3:8">
      <c r="C32" s="8" t="s">
        <v>141</v>
      </c>
      <c r="D32" s="33">
        <f>IF(D31,D28,D27)</f>
        <v>155.69</v>
      </c>
      <c r="E32" s="33">
        <f>IF(E31,E28,E27)</f>
        <v>157.81</v>
      </c>
      <c r="F32" s="33">
        <f>IF(F31,F28,F27)</f>
        <v>2.4</v>
      </c>
      <c r="G32" s="34">
        <f>IF(G31,G28,G27)</f>
        <v>0</v>
      </c>
      <c r="H32" s="8"/>
    </row>
    <row r="33" spans="1:8">
      <c r="C33" s="35" t="s">
        <v>118</v>
      </c>
      <c r="D33" s="36">
        <f>IFERROR(D32*0.85,"")</f>
        <v>132.3365</v>
      </c>
      <c r="E33" s="36">
        <f t="shared" ref="E33:G33" si="2">IFERROR(E32*0.85,"")</f>
        <v>134.13849999999999</v>
      </c>
      <c r="F33" s="36">
        <f t="shared" si="2"/>
        <v>2.04</v>
      </c>
      <c r="G33" s="36">
        <f t="shared" si="2"/>
        <v>0</v>
      </c>
      <c r="H33" s="8" t="s">
        <v>119</v>
      </c>
    </row>
    <row r="34" spans="1:8">
      <c r="C34" s="37"/>
      <c r="D34" s="38"/>
      <c r="E34" s="38"/>
      <c r="F34" s="38"/>
      <c r="G34" s="38"/>
    </row>
    <row r="35" spans="1:8">
      <c r="C35" s="37"/>
      <c r="D35" s="38"/>
      <c r="E35" s="38"/>
      <c r="F35" s="38"/>
      <c r="G35" s="38"/>
    </row>
    <row r="36" spans="1:8">
      <c r="C36" s="2" t="s">
        <v>100</v>
      </c>
      <c r="D36" s="39"/>
      <c r="E36" s="39"/>
      <c r="F36" s="39"/>
      <c r="G36" s="39"/>
    </row>
    <row r="37" spans="1:8">
      <c r="C37" s="11"/>
      <c r="D37" s="89" t="s">
        <v>120</v>
      </c>
      <c r="E37" s="89"/>
      <c r="F37" s="89"/>
      <c r="G37" s="89"/>
    </row>
    <row r="38" spans="1:8">
      <c r="C38" s="15"/>
      <c r="D38" s="16" t="s">
        <v>108</v>
      </c>
      <c r="E38" s="17" t="s">
        <v>109</v>
      </c>
      <c r="F38" s="17" t="s">
        <v>110</v>
      </c>
      <c r="G38" s="17" t="s">
        <v>111</v>
      </c>
      <c r="H38" s="8"/>
    </row>
    <row r="39" spans="1:8">
      <c r="C39" s="8" t="s">
        <v>121</v>
      </c>
      <c r="D39" s="19">
        <v>160.9</v>
      </c>
      <c r="E39" s="19">
        <v>43.3</v>
      </c>
      <c r="F39" s="19" t="s">
        <v>165</v>
      </c>
      <c r="G39" s="40"/>
      <c r="H39" s="8" t="s">
        <v>148</v>
      </c>
    </row>
    <row r="40" spans="1:8">
      <c r="C40" s="8" t="s">
        <v>122</v>
      </c>
      <c r="D40" s="19">
        <v>183.7</v>
      </c>
      <c r="E40" s="19">
        <v>51.8</v>
      </c>
      <c r="F40" s="19" t="s">
        <v>165</v>
      </c>
      <c r="G40" s="40"/>
      <c r="H40" s="8" t="s">
        <v>149</v>
      </c>
    </row>
    <row r="41" spans="1:8">
      <c r="C41" s="8" t="s">
        <v>123</v>
      </c>
      <c r="D41" s="19">
        <v>161.5</v>
      </c>
      <c r="E41" s="19">
        <v>46.4</v>
      </c>
      <c r="F41" s="19" t="s">
        <v>165</v>
      </c>
      <c r="G41" s="40"/>
      <c r="H41" s="8" t="s">
        <v>150</v>
      </c>
    </row>
    <row r="42" spans="1:8">
      <c r="C42" s="8" t="s">
        <v>124</v>
      </c>
      <c r="D42" s="19">
        <v>180.8</v>
      </c>
      <c r="E42" s="19">
        <v>50.8</v>
      </c>
      <c r="F42" s="19" t="s">
        <v>165</v>
      </c>
      <c r="G42" s="40"/>
      <c r="H42" s="8" t="s">
        <v>158</v>
      </c>
    </row>
    <row r="43" spans="1:8">
      <c r="B43" s="71"/>
      <c r="C43" s="8" t="s">
        <v>125</v>
      </c>
      <c r="D43" s="19">
        <v>144.69999999999999</v>
      </c>
      <c r="E43" s="19">
        <v>45</v>
      </c>
      <c r="F43" s="19">
        <v>50</v>
      </c>
      <c r="G43" s="40"/>
      <c r="H43" s="8"/>
    </row>
    <row r="44" spans="1:8" s="42" customFormat="1">
      <c r="A44" s="67"/>
      <c r="B44" s="68"/>
      <c r="C44" s="9"/>
      <c r="D44" s="41"/>
      <c r="E44" s="41"/>
      <c r="F44" s="41"/>
      <c r="G44" s="41"/>
      <c r="H44" s="9"/>
    </row>
    <row r="45" spans="1:8">
      <c r="C45" s="8" t="s">
        <v>166</v>
      </c>
      <c r="D45" s="39">
        <f>IFERROR(IF(D39="NP","",IF(D39="ND",INDEX('substitute county yields'!$B$4:$E$103,$D$13,2),MAX(INDEX('substitute county yields'!$B$4:$E$103,$D$13,2),D39))),"")</f>
        <v>160.9</v>
      </c>
      <c r="E45" s="39">
        <f>IFERROR(IF(E39="NP","",IF(E39="ND",INDEX('substitute county yields'!$B$4:$E$103,$D$13,3),MAX(INDEX('substitute county yields'!$B$4:$E$103,$D$13,3),E39))),"")</f>
        <v>43.3</v>
      </c>
      <c r="F45" s="39" t="str">
        <f>IFERROR(IF(F39="NP","",IF(F39="ND",INDEX('substitute county yields'!$B$4:$E$103,$D$13,4),MAX(INDEX('substitute county yields'!$B$4:$E$103,$D$13,4),F39))),"")</f>
        <v/>
      </c>
      <c r="G45" s="39" t="str">
        <f>IF(G39="","",G39)</f>
        <v/>
      </c>
      <c r="H45" s="8" t="s">
        <v>172</v>
      </c>
    </row>
    <row r="46" spans="1:8">
      <c r="C46" s="8" t="s">
        <v>167</v>
      </c>
      <c r="D46" s="39">
        <f>IFERROR(IF(D40="NP","",IF(D40="ND",INDEX('substitute county yields'!$B$4:$E$103,$D$13,2),MAX(INDEX('substitute county yields'!$B$4:$E$103,$D$13,2),D40))),"")</f>
        <v>183.7</v>
      </c>
      <c r="E46" s="39">
        <f>IFERROR(IF(E40="NP","",IF(E40="ND",INDEX('substitute county yields'!$B$4:$E$103,$D$13,3),MAX(INDEX('substitute county yields'!$B$4:$E$103,$D$13,3),E40))),"")</f>
        <v>51.8</v>
      </c>
      <c r="F46" s="39" t="str">
        <f>IFERROR(IF(F40="NP","",IF(F40="ND",INDEX('substitute county yields'!$B$4:$E$103,$D$13,4),MAX(INDEX('substitute county yields'!$B$4:$E$103,$D$13,4),F40))),"")</f>
        <v/>
      </c>
      <c r="G46" s="39" t="str">
        <f t="shared" ref="G46:G49" si="3">IF(G40="","",G40)</f>
        <v/>
      </c>
      <c r="H46" s="8" t="s">
        <v>172</v>
      </c>
    </row>
    <row r="47" spans="1:8">
      <c r="C47" s="8" t="s">
        <v>168</v>
      </c>
      <c r="D47" s="39">
        <f>IFERROR(IF(D41="NP","",IF(D41="ND",INDEX('substitute county yields'!$B$4:$E$103,$D$13,2),MAX(INDEX('substitute county yields'!$B$4:$E$103,$D$13,2),D41))),"")</f>
        <v>161.5</v>
      </c>
      <c r="E47" s="39">
        <f>IFERROR(IF(E41="NP","",IF(E41="ND",INDEX('substitute county yields'!$B$4:$E$103,$D$13,3),MAX(INDEX('substitute county yields'!$B$4:$E$103,$D$13,3),E41))),"")</f>
        <v>46.4</v>
      </c>
      <c r="F47" s="39" t="str">
        <f>IFERROR(IF(F41="NP","",IF(F41="ND",INDEX('substitute county yields'!$B$4:$E$103,$D$13,4),MAX(INDEX('substitute county yields'!$B$4:$E$103,$D$13,4),F41))),"")</f>
        <v/>
      </c>
      <c r="G47" s="39" t="str">
        <f t="shared" si="3"/>
        <v/>
      </c>
      <c r="H47" s="8" t="s">
        <v>172</v>
      </c>
    </row>
    <row r="48" spans="1:8">
      <c r="C48" s="8" t="s">
        <v>169</v>
      </c>
      <c r="D48" s="39">
        <f>IFERROR(IF(D42="NP","",IF(D42="ND",INDEX('substitute county yields'!$B$4:$E$103,$D$13,2),MAX(INDEX('substitute county yields'!$B$4:$E$103,$D$13,2),D42))),"")</f>
        <v>180.8</v>
      </c>
      <c r="E48" s="39">
        <f>IFERROR(IF(E42="NP","",IF(E42="ND",INDEX('substitute county yields'!$B$4:$E$103,$D$13,3),MAX(INDEX('substitute county yields'!$B$4:$E$103,$D$13,3),E42))),"")</f>
        <v>50.8</v>
      </c>
      <c r="F48" s="39" t="str">
        <f>IFERROR(IF(F42="NP","",IF(F42="ND",INDEX('substitute county yields'!$B$4:$E$103,$D$13,4),MAX(INDEX('substitute county yields'!$B$4:$E$103,$D$13,4),F42))),"")</f>
        <v/>
      </c>
      <c r="G48" s="39" t="str">
        <f t="shared" si="3"/>
        <v/>
      </c>
      <c r="H48" s="8" t="s">
        <v>172</v>
      </c>
    </row>
    <row r="49" spans="1:9">
      <c r="C49" s="8" t="s">
        <v>170</v>
      </c>
      <c r="D49" s="39">
        <f>IFERROR(IF(D43="NP","",IF(D43="ND",INDEX('substitute county yields'!$B$4:$E$103,$D$13,2),MAX(INDEX('substitute county yields'!$B$4:$E$103,$D$13,2),D43))),"")</f>
        <v>144.69999999999999</v>
      </c>
      <c r="E49" s="39">
        <f>IFERROR(IF(E43="NP","",IF(E43="ND",INDEX('substitute county yields'!$B$4:$E$103,$D$13,3),MAX(INDEX('substitute county yields'!$B$4:$E$103,$D$13,3),E43))),"")</f>
        <v>45</v>
      </c>
      <c r="F49" s="39">
        <f>IFERROR(IF(F43="NP","",IF(F43="ND",INDEX('substitute county yields'!$B$4:$E$103,$D$13,4),MAX(INDEX('substitute county yields'!$B$4:$E$103,$D$13,4),F43))),"")</f>
        <v>50</v>
      </c>
      <c r="G49" s="39" t="str">
        <f t="shared" si="3"/>
        <v/>
      </c>
      <c r="H49" s="8" t="s">
        <v>172</v>
      </c>
    </row>
    <row r="50" spans="1:9">
      <c r="C50" s="8"/>
      <c r="D50" s="11"/>
      <c r="E50" s="11"/>
      <c r="F50" s="43"/>
      <c r="G50" s="43"/>
      <c r="H50" s="8"/>
      <c r="I50" s="10"/>
    </row>
    <row r="51" spans="1:9">
      <c r="C51" s="8" t="s">
        <v>171</v>
      </c>
      <c r="D51" s="44">
        <f>+IFERROR(ROUND(0.9*AVERAGE(D45:D49),1),0)</f>
        <v>149.69999999999999</v>
      </c>
      <c r="E51" s="44">
        <f t="shared" ref="E51:G51" si="4">+IFERROR(ROUND(0.9*AVERAGE(E45:E49),1),0)</f>
        <v>42.7</v>
      </c>
      <c r="F51" s="44">
        <f t="shared" si="4"/>
        <v>45</v>
      </c>
      <c r="G51" s="44">
        <f t="shared" si="4"/>
        <v>0</v>
      </c>
      <c r="H51" s="8"/>
    </row>
    <row r="52" spans="1:9">
      <c r="C52" s="8"/>
      <c r="D52" s="10"/>
      <c r="E52" s="10"/>
      <c r="F52" s="10"/>
      <c r="G52" s="10"/>
      <c r="H52" s="8"/>
    </row>
    <row r="53" spans="1:9">
      <c r="C53" s="8" t="s">
        <v>142</v>
      </c>
      <c r="D53" s="45">
        <v>151</v>
      </c>
      <c r="E53" s="45">
        <v>42</v>
      </c>
      <c r="F53" s="45">
        <v>40</v>
      </c>
      <c r="G53" s="46"/>
      <c r="H53" s="8" t="s">
        <v>126</v>
      </c>
    </row>
    <row r="54" spans="1:9">
      <c r="C54" s="8" t="s">
        <v>127</v>
      </c>
      <c r="D54" s="39">
        <f>+D51</f>
        <v>149.69999999999999</v>
      </c>
      <c r="E54" s="39">
        <f>+E51</f>
        <v>42.7</v>
      </c>
      <c r="F54" s="39">
        <f>+F51</f>
        <v>45</v>
      </c>
      <c r="G54" s="39">
        <f>+G51</f>
        <v>0</v>
      </c>
      <c r="H54" s="8"/>
    </row>
    <row r="55" spans="1:9">
      <c r="C55" s="8"/>
      <c r="D55" s="39"/>
      <c r="E55" s="39"/>
      <c r="F55" s="39"/>
      <c r="G55" s="39"/>
      <c r="H55" s="8"/>
    </row>
    <row r="56" spans="1:9">
      <c r="C56" s="8" t="s">
        <v>128</v>
      </c>
      <c r="D56" s="64" t="b">
        <v>0</v>
      </c>
      <c r="E56" s="64" t="b">
        <v>1</v>
      </c>
      <c r="F56" s="64" t="b">
        <v>1</v>
      </c>
      <c r="G56" s="64" t="b">
        <v>0</v>
      </c>
      <c r="H56" s="8" t="s">
        <v>129</v>
      </c>
    </row>
    <row r="57" spans="1:9">
      <c r="C57" s="8"/>
      <c r="D57" s="39"/>
      <c r="E57" s="39"/>
      <c r="F57" s="39"/>
      <c r="G57" s="39"/>
      <c r="H57" s="8"/>
    </row>
    <row r="58" spans="1:9">
      <c r="C58" s="47"/>
      <c r="D58" s="84" t="s">
        <v>130</v>
      </c>
      <c r="E58" s="84"/>
      <c r="F58" s="84"/>
      <c r="G58" s="84"/>
      <c r="H58" s="8"/>
    </row>
    <row r="59" spans="1:9">
      <c r="C59" s="47" t="s">
        <v>120</v>
      </c>
      <c r="D59" s="48">
        <f>+IF(D56,D54,D53)</f>
        <v>151</v>
      </c>
      <c r="E59" s="48">
        <f>+IF(E56,E54,E53)</f>
        <v>42.7</v>
      </c>
      <c r="F59" s="48">
        <f>+IF(F56,F54,F53)</f>
        <v>45</v>
      </c>
      <c r="G59" s="48">
        <f>+IF(G56,G54,G53)</f>
        <v>0</v>
      </c>
      <c r="H59" s="8"/>
    </row>
    <row r="60" spans="1:9">
      <c r="C60" s="49"/>
      <c r="D60" s="50"/>
      <c r="E60" s="50"/>
      <c r="F60" s="50"/>
      <c r="G60" s="50"/>
      <c r="H60" s="51"/>
    </row>
    <row r="61" spans="1:9">
      <c r="D61" s="39"/>
      <c r="E61" s="39"/>
      <c r="F61" s="39"/>
      <c r="G61" s="39"/>
    </row>
    <row r="62" spans="1:9" s="68" customFormat="1">
      <c r="A62" s="67"/>
      <c r="C62" s="37"/>
      <c r="D62" s="60"/>
      <c r="E62" s="60"/>
      <c r="F62" s="60"/>
      <c r="G62" s="60"/>
    </row>
    <row r="63" spans="1:9" s="68" customFormat="1" ht="13.15" customHeight="1">
      <c r="A63" s="67"/>
      <c r="C63" s="80" t="s">
        <v>152</v>
      </c>
      <c r="D63" s="80"/>
      <c r="E63" s="80"/>
      <c r="F63" s="80"/>
      <c r="G63" s="80"/>
    </row>
    <row r="64" spans="1:9" s="68" customFormat="1" ht="14.45" customHeight="1">
      <c r="A64" s="67"/>
      <c r="C64" s="80"/>
      <c r="D64" s="80"/>
      <c r="E64" s="80"/>
      <c r="F64" s="80"/>
      <c r="G64" s="80"/>
    </row>
    <row r="65" spans="1:8" s="68" customFormat="1" ht="14.45" customHeight="1">
      <c r="A65" s="67"/>
      <c r="C65" s="81" t="s">
        <v>153</v>
      </c>
      <c r="D65" s="81"/>
      <c r="E65" s="81"/>
      <c r="F65" s="81"/>
      <c r="G65" s="81"/>
    </row>
    <row r="66" spans="1:8" s="68" customFormat="1" ht="14.45" customHeight="1">
      <c r="A66" s="67"/>
      <c r="C66" s="81"/>
      <c r="D66" s="81"/>
      <c r="E66" s="81"/>
      <c r="F66" s="81"/>
      <c r="G66" s="81"/>
    </row>
    <row r="67" spans="1:8" s="68" customFormat="1">
      <c r="A67" s="67"/>
      <c r="C67" s="56" t="s">
        <v>174</v>
      </c>
    </row>
    <row r="68" spans="1:8" s="68" customFormat="1">
      <c r="A68" s="67"/>
      <c r="C68" s="79" t="s">
        <v>177</v>
      </c>
      <c r="H68" s="54"/>
    </row>
    <row r="69" spans="1:8" s="68" customFormat="1">
      <c r="A69" s="67"/>
      <c r="C69" s="73" t="s">
        <v>154</v>
      </c>
      <c r="H69" s="55"/>
    </row>
    <row r="70" spans="1:8" s="68" customFormat="1" ht="17.45" customHeight="1">
      <c r="A70" s="67"/>
      <c r="C70" s="82" t="s">
        <v>155</v>
      </c>
      <c r="D70" s="82"/>
      <c r="E70" s="82"/>
      <c r="F70" s="82"/>
      <c r="G70" s="82"/>
      <c r="H70" s="82"/>
    </row>
    <row r="71" spans="1:8" s="68" customFormat="1" ht="15" customHeight="1">
      <c r="A71" s="67"/>
      <c r="C71" s="82"/>
      <c r="D71" s="82"/>
      <c r="E71" s="82"/>
      <c r="F71" s="82"/>
      <c r="G71" s="82"/>
      <c r="H71" s="82"/>
    </row>
    <row r="72" spans="1:8" s="68" customFormat="1">
      <c r="A72" s="67"/>
      <c r="C72" s="82" t="s">
        <v>156</v>
      </c>
      <c r="D72" s="82"/>
      <c r="E72" s="82"/>
      <c r="F72" s="82"/>
      <c r="G72" s="82"/>
      <c r="H72" s="82"/>
    </row>
    <row r="73" spans="1:8" s="68" customFormat="1" ht="10.9" customHeight="1">
      <c r="A73" s="67"/>
      <c r="C73" s="82"/>
      <c r="D73" s="82"/>
      <c r="E73" s="82"/>
      <c r="F73" s="82"/>
      <c r="G73" s="82"/>
      <c r="H73" s="82"/>
    </row>
    <row r="74" spans="1:8" s="68" customFormat="1">
      <c r="A74" s="67"/>
    </row>
    <row r="75" spans="1:8" s="68" customFormat="1">
      <c r="A75" s="67"/>
      <c r="H75" s="57"/>
    </row>
    <row r="76" spans="1:8">
      <c r="C76" s="37"/>
      <c r="D76" s="6"/>
      <c r="E76" s="6"/>
      <c r="F76" s="6"/>
      <c r="G76" s="6"/>
    </row>
    <row r="77" spans="1:8" ht="15">
      <c r="C77" s="11"/>
      <c r="D77" s="53"/>
      <c r="E77" s="11"/>
      <c r="F77" s="52"/>
      <c r="G77" s="52"/>
    </row>
    <row r="82" spans="8:8">
      <c r="H82" s="57"/>
    </row>
  </sheetData>
  <sheetProtection algorithmName="SHA-512" hashValue="cVsscbxKXQaGWKB/IPdiP+Y4H3kkRPY1Plnf5+z9/behIaFqk03pvpLJlJGXfT3AvMbRxfh803JtZtEq7Wsulg==" saltValue="11Y483XRAyn8l7fx5f7CRg==" spinCount="100000" sheet="1" objects="1" scenarios="1"/>
  <mergeCells count="12">
    <mergeCell ref="C1:H1"/>
    <mergeCell ref="D10:G10"/>
    <mergeCell ref="D11:G11"/>
    <mergeCell ref="D18:G18"/>
    <mergeCell ref="D37:G37"/>
    <mergeCell ref="D14:E14"/>
    <mergeCell ref="C63:G64"/>
    <mergeCell ref="C65:G66"/>
    <mergeCell ref="C70:H71"/>
    <mergeCell ref="C72:H73"/>
    <mergeCell ref="C3:G3"/>
    <mergeCell ref="D58:G58"/>
  </mergeCells>
  <conditionalFormatting sqref="G45:G49">
    <cfRule type="cellIs" priority="6" stopIfTrue="1" operator="equal">
      <formula>""</formula>
    </cfRule>
  </conditionalFormatting>
  <conditionalFormatting sqref="D45:F49">
    <cfRule type="cellIs" priority="1" stopIfTrue="1" operator="equal">
      <formula>""</formula>
    </cfRule>
  </conditionalFormatting>
  <dataValidations count="1">
    <dataValidation type="list" allowBlank="1" showInputMessage="1" showErrorMessage="1" sqref="D14:E14">
      <formula1>Counties1</formula1>
    </dataValidation>
  </dataValidations>
  <hyperlinks>
    <hyperlink ref="C65:G66" r:id="rId1" display="Prepared by Alejandro Plastina and Chad Hart, Iowa State University Extension Economists. Send questions or comments to plastina@iastate.edu. "/>
    <hyperlink ref="C3:G3" r:id="rId2" display="View Information File A1-35, Base Acreage Realloacation and Payment Yield Update for more information."/>
  </hyperlinks>
  <pageMargins left="0.4" right="0.25" top="0.93" bottom="0.28999999999999998" header="0.5" footer="0.35"/>
  <pageSetup scale="71"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2</xdr:col>
                    <xdr:colOff>1190625</xdr:colOff>
                    <xdr:row>29</xdr:row>
                    <xdr:rowOff>85725</xdr:rowOff>
                  </from>
                  <to>
                    <xdr:col>2</xdr:col>
                    <xdr:colOff>1676400</xdr:colOff>
                    <xdr:row>30</xdr:row>
                    <xdr:rowOff>133350</xdr:rowOff>
                  </to>
                </anchor>
              </controlPr>
            </control>
          </mc:Choice>
        </mc:AlternateContent>
        <mc:AlternateContent xmlns:mc="http://schemas.openxmlformats.org/markup-compatibility/2006">
          <mc:Choice Requires="x14">
            <control shapeId="2051" r:id="rId7" name="Check Box 3">
              <controlPr defaultSize="0" autoFill="0" autoLine="0" autoPict="0" altText="Corn: Yes">
                <anchor moveWithCells="1">
                  <from>
                    <xdr:col>3</xdr:col>
                    <xdr:colOff>9525</xdr:colOff>
                    <xdr:row>55</xdr:row>
                    <xdr:rowOff>9525</xdr:rowOff>
                  </from>
                  <to>
                    <xdr:col>3</xdr:col>
                    <xdr:colOff>742950</xdr:colOff>
                    <xdr:row>56</xdr:row>
                    <xdr:rowOff>57150</xdr:rowOff>
                  </to>
                </anchor>
              </controlPr>
            </control>
          </mc:Choice>
        </mc:AlternateContent>
        <mc:AlternateContent xmlns:mc="http://schemas.openxmlformats.org/markup-compatibility/2006">
          <mc:Choice Requires="x14">
            <control shapeId="2052" r:id="rId8" name="Check Box 4">
              <controlPr defaultSize="0" autoFill="0" autoLine="0" autoPict="0" altText="Soy: Yes">
                <anchor moveWithCells="1">
                  <from>
                    <xdr:col>4</xdr:col>
                    <xdr:colOff>19050</xdr:colOff>
                    <xdr:row>55</xdr:row>
                    <xdr:rowOff>9525</xdr:rowOff>
                  </from>
                  <to>
                    <xdr:col>4</xdr:col>
                    <xdr:colOff>742950</xdr:colOff>
                    <xdr:row>56</xdr:row>
                    <xdr:rowOff>57150</xdr:rowOff>
                  </to>
                </anchor>
              </controlPr>
            </control>
          </mc:Choice>
        </mc:AlternateContent>
        <mc:AlternateContent xmlns:mc="http://schemas.openxmlformats.org/markup-compatibility/2006">
          <mc:Choice Requires="x14">
            <control shapeId="2053" r:id="rId9" name="Check Box 5">
              <controlPr defaultSize="0" autoFill="0" autoLine="0" autoPict="0" altText="Oats: Yes">
                <anchor moveWithCells="1">
                  <from>
                    <xdr:col>5</xdr:col>
                    <xdr:colOff>19050</xdr:colOff>
                    <xdr:row>55</xdr:row>
                    <xdr:rowOff>9525</xdr:rowOff>
                  </from>
                  <to>
                    <xdr:col>5</xdr:col>
                    <xdr:colOff>742950</xdr:colOff>
                    <xdr:row>56</xdr:row>
                    <xdr:rowOff>57150</xdr:rowOff>
                  </to>
                </anchor>
              </controlPr>
            </control>
          </mc:Choice>
        </mc:AlternateContent>
        <mc:AlternateContent xmlns:mc="http://schemas.openxmlformats.org/markup-compatibility/2006">
          <mc:Choice Requires="x14">
            <control shapeId="2054" r:id="rId10" name="Check Box 6">
              <controlPr defaultSize="0" autoFill="0" autoLine="0" autoPict="0" altText="Wheat: Yes">
                <anchor moveWithCells="1">
                  <from>
                    <xdr:col>6</xdr:col>
                    <xdr:colOff>9525</xdr:colOff>
                    <xdr:row>55</xdr:row>
                    <xdr:rowOff>9525</xdr:rowOff>
                  </from>
                  <to>
                    <xdr:col>6</xdr:col>
                    <xdr:colOff>742950</xdr:colOff>
                    <xdr:row>56</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8" operator="equal" id="{A6A0D16A-C717-4928-B60F-A10C9070EED7}">
            <xm:f>'substitute county yields'!$D$113</xm:f>
            <x14:dxf>
              <font>
                <color rgb="FFC00000"/>
              </font>
              <fill>
                <patternFill>
                  <bgColor rgb="FFFFCCCC"/>
                </patternFill>
              </fill>
            </x14:dxf>
          </x14:cfRule>
          <xm:sqref>E45:E49</xm:sqref>
        </x14:conditionalFormatting>
        <x14:conditionalFormatting xmlns:xm="http://schemas.microsoft.com/office/excel/2006/main">
          <x14:cfRule type="cellIs" priority="5" operator="equal" id="{A2821A01-2AFD-4110-88CE-D679B8037EF0}">
            <xm:f>'substitute county yields'!$E$113</xm:f>
            <x14:dxf>
              <font>
                <color rgb="FFC00000"/>
              </font>
              <fill>
                <patternFill>
                  <bgColor rgb="FFFFCCCC"/>
                </patternFill>
              </fill>
            </x14:dxf>
          </x14:cfRule>
          <xm:sqref>F45:F49</xm:sqref>
        </x14:conditionalFormatting>
        <x14:conditionalFormatting xmlns:xm="http://schemas.microsoft.com/office/excel/2006/main">
          <x14:cfRule type="cellIs" priority="2" operator="equal" id="{C40E12E3-CFC8-422C-9FB7-E7DD1B163CF7}">
            <xm:f>'substitute county yields'!$C$113</xm:f>
            <x14:dxf>
              <font>
                <color rgb="FFC00000"/>
              </font>
              <fill>
                <patternFill>
                  <fgColor auto="1"/>
                  <bgColor rgb="FFFFCCCC"/>
                </patternFill>
              </fill>
            </x14:dxf>
          </x14:cfRule>
          <xm:sqref>D45:D49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82"/>
  <sheetViews>
    <sheetView showGridLines="0" workbookViewId="0"/>
  </sheetViews>
  <sheetFormatPr defaultColWidth="8.85546875" defaultRowHeight="12.75"/>
  <cols>
    <col min="1" max="1" width="1.7109375" style="67" customWidth="1"/>
    <col min="2" max="2" width="1.7109375" style="68" customWidth="1"/>
    <col min="3" max="3" width="37" style="1" customWidth="1"/>
    <col min="4" max="7" width="17.42578125" style="1" customWidth="1"/>
    <col min="8" max="8" width="61.42578125" style="1" customWidth="1"/>
    <col min="9" max="16384" width="8.85546875" style="1"/>
  </cols>
  <sheetData>
    <row r="1" spans="1:8" s="66" customFormat="1" ht="21" customHeight="1" thickBot="1">
      <c r="C1" s="85" t="s">
        <v>164</v>
      </c>
      <c r="D1" s="85"/>
      <c r="E1" s="85"/>
      <c r="F1" s="85"/>
      <c r="G1" s="85"/>
      <c r="H1" s="85"/>
    </row>
    <row r="2" spans="1:8" s="68" customFormat="1" ht="16.5" thickTop="1">
      <c r="A2" s="67"/>
      <c r="C2" s="75" t="s">
        <v>157</v>
      </c>
      <c r="D2" s="74"/>
      <c r="E2" s="74"/>
      <c r="F2" s="74"/>
      <c r="G2" s="74"/>
      <c r="H2" s="74"/>
    </row>
    <row r="3" spans="1:8" s="68" customFormat="1">
      <c r="A3" s="67"/>
      <c r="C3" s="83" t="s">
        <v>159</v>
      </c>
      <c r="D3" s="83"/>
      <c r="E3" s="83"/>
      <c r="F3" s="83"/>
      <c r="G3" s="83"/>
      <c r="H3" s="76"/>
    </row>
    <row r="4" spans="1:8" s="68" customFormat="1">
      <c r="A4" s="67"/>
      <c r="C4" s="76"/>
      <c r="D4" s="76"/>
      <c r="E4" s="76"/>
      <c r="F4" s="76"/>
      <c r="G4" s="76"/>
      <c r="H4" s="76"/>
    </row>
    <row r="5" spans="1:8" ht="15.75">
      <c r="C5" s="2" t="s">
        <v>98</v>
      </c>
      <c r="E5" s="3"/>
      <c r="F5" s="3"/>
      <c r="G5" s="3"/>
      <c r="H5" s="3"/>
    </row>
    <row r="6" spans="1:8">
      <c r="C6" s="2" t="s">
        <v>99</v>
      </c>
      <c r="E6" s="4"/>
      <c r="F6" s="4"/>
      <c r="G6" s="4"/>
      <c r="H6" s="4"/>
    </row>
    <row r="7" spans="1:8">
      <c r="C7" s="2" t="s">
        <v>100</v>
      </c>
      <c r="F7" s="4"/>
      <c r="G7" s="4"/>
      <c r="H7" s="4"/>
    </row>
    <row r="8" spans="1:8">
      <c r="C8" s="2"/>
      <c r="F8" s="4"/>
      <c r="G8" s="4"/>
      <c r="H8" s="4"/>
    </row>
    <row r="9" spans="1:8">
      <c r="D9" s="5" t="s">
        <v>101</v>
      </c>
      <c r="E9" s="4"/>
      <c r="F9" s="4"/>
      <c r="G9" s="4"/>
      <c r="H9" s="4"/>
    </row>
    <row r="10" spans="1:8">
      <c r="C10" s="1" t="s">
        <v>102</v>
      </c>
      <c r="D10" s="86"/>
      <c r="E10" s="87"/>
      <c r="F10" s="87"/>
      <c r="G10" s="87"/>
      <c r="H10" s="65" t="s">
        <v>103</v>
      </c>
    </row>
    <row r="11" spans="1:8">
      <c r="C11" s="7" t="s">
        <v>104</v>
      </c>
      <c r="D11" s="88"/>
      <c r="E11" s="88"/>
      <c r="F11" s="88"/>
      <c r="G11" s="88"/>
      <c r="H11" s="65"/>
    </row>
    <row r="12" spans="1:8" s="10" customFormat="1">
      <c r="A12" s="69"/>
      <c r="B12" s="70"/>
      <c r="C12" s="7"/>
      <c r="D12" s="13"/>
      <c r="E12" s="13"/>
      <c r="F12" s="13"/>
      <c r="G12" s="13"/>
      <c r="H12" s="59"/>
    </row>
    <row r="13" spans="1:8">
      <c r="C13" s="50"/>
      <c r="D13" s="77">
        <f>MATCH(D14,'substitute county yields'!N:N,0)</f>
        <v>12</v>
      </c>
      <c r="E13" s="10"/>
      <c r="F13" s="10"/>
      <c r="G13" s="10"/>
      <c r="H13" s="11"/>
    </row>
    <row r="14" spans="1:8">
      <c r="C14" s="72" t="s">
        <v>105</v>
      </c>
      <c r="D14" s="90" t="s">
        <v>11</v>
      </c>
      <c r="E14" s="91"/>
      <c r="G14" s="10"/>
      <c r="H14" s="11" t="s">
        <v>106</v>
      </c>
    </row>
    <row r="15" spans="1:8">
      <c r="C15" s="78" t="str">
        <f>+IF(OR($D$13=78,$D$13=79),"Note: ","")</f>
        <v/>
      </c>
      <c r="D15" s="78" t="str">
        <f>+IF(OR($D$13=78,$D$13=79),"FSA treats East and West Pottawattamie as one county","")</f>
        <v/>
      </c>
      <c r="E15" s="12"/>
      <c r="F15" s="10"/>
      <c r="G15" s="10"/>
      <c r="H15" s="11"/>
    </row>
    <row r="16" spans="1:8">
      <c r="C16" s="7"/>
      <c r="D16" s="13"/>
      <c r="E16" s="13"/>
      <c r="F16" s="13"/>
      <c r="G16" s="13"/>
      <c r="H16" s="14"/>
    </row>
    <row r="17" spans="3:8">
      <c r="C17" s="2" t="s">
        <v>99</v>
      </c>
      <c r="D17" s="13"/>
      <c r="E17" s="13"/>
      <c r="F17" s="13"/>
      <c r="G17" s="13"/>
      <c r="H17" s="14"/>
    </row>
    <row r="18" spans="3:8">
      <c r="D18" s="89" t="s">
        <v>107</v>
      </c>
      <c r="E18" s="89"/>
      <c r="F18" s="89"/>
      <c r="G18" s="89"/>
    </row>
    <row r="19" spans="3:8">
      <c r="C19" s="15"/>
      <c r="D19" s="16" t="s">
        <v>108</v>
      </c>
      <c r="E19" s="17" t="s">
        <v>109</v>
      </c>
      <c r="F19" s="17" t="s">
        <v>110</v>
      </c>
      <c r="G19" s="18" t="s">
        <v>111</v>
      </c>
      <c r="H19" s="8"/>
    </row>
    <row r="20" spans="3:8">
      <c r="C20" s="8" t="s">
        <v>143</v>
      </c>
      <c r="D20" s="19"/>
      <c r="E20" s="19"/>
      <c r="F20" s="19"/>
      <c r="G20" s="19"/>
      <c r="H20" s="8" t="s">
        <v>147</v>
      </c>
    </row>
    <row r="21" spans="3:8">
      <c r="C21" s="8" t="s">
        <v>144</v>
      </c>
      <c r="D21" s="19"/>
      <c r="E21" s="19"/>
      <c r="F21" s="19"/>
      <c r="G21" s="19"/>
      <c r="H21" s="8"/>
    </row>
    <row r="22" spans="3:8">
      <c r="C22" s="8" t="s">
        <v>145</v>
      </c>
      <c r="D22" s="19"/>
      <c r="E22" s="19"/>
      <c r="F22" s="19"/>
      <c r="G22" s="19"/>
      <c r="H22" s="8"/>
    </row>
    <row r="23" spans="3:8">
      <c r="C23" s="8" t="s">
        <v>146</v>
      </c>
      <c r="D23" s="19"/>
      <c r="E23" s="19"/>
      <c r="F23" s="19"/>
      <c r="G23" s="19"/>
      <c r="H23" s="8"/>
    </row>
    <row r="24" spans="3:8">
      <c r="C24" s="8" t="s">
        <v>112</v>
      </c>
      <c r="D24" s="20">
        <f>SUM(D20:D23)/4</f>
        <v>0</v>
      </c>
      <c r="E24" s="20">
        <f>SUM(E20:E23)/4</f>
        <v>0</v>
      </c>
      <c r="F24" s="20">
        <f>SUM(F20:F23)/4</f>
        <v>0</v>
      </c>
      <c r="G24" s="21">
        <f>SUM(G20:G23)/4</f>
        <v>0</v>
      </c>
      <c r="H24" s="8"/>
    </row>
    <row r="25" spans="3:8" ht="15">
      <c r="C25" s="8" t="s">
        <v>113</v>
      </c>
      <c r="D25" s="22" t="str">
        <f>+IFERROR(D24/SUM($D$24:$G$24),"")</f>
        <v/>
      </c>
      <c r="E25" s="22" t="str">
        <f t="shared" ref="E25:G25" si="0">+IFERROR(E24/SUM($D$24:$G$24),"")</f>
        <v/>
      </c>
      <c r="F25" s="22" t="str">
        <f t="shared" si="0"/>
        <v/>
      </c>
      <c r="G25" s="23" t="str">
        <f t="shared" si="0"/>
        <v/>
      </c>
      <c r="H25" s="8"/>
    </row>
    <row r="26" spans="3:8">
      <c r="C26" s="8"/>
      <c r="D26" s="20"/>
      <c r="E26" s="20"/>
      <c r="F26" s="20"/>
      <c r="G26" s="21"/>
      <c r="H26" s="8"/>
    </row>
    <row r="27" spans="3:8">
      <c r="C27" s="8" t="s">
        <v>140</v>
      </c>
      <c r="D27" s="24"/>
      <c r="E27" s="24"/>
      <c r="F27" s="24"/>
      <c r="G27" s="24"/>
      <c r="H27" s="25"/>
    </row>
    <row r="28" spans="3:8">
      <c r="C28" s="8" t="s">
        <v>114</v>
      </c>
      <c r="D28" s="26" t="str">
        <f>+IFERROR(ROUND(D25*SUM($D$27:$G$27),2),"")</f>
        <v/>
      </c>
      <c r="E28" s="26" t="str">
        <f t="shared" ref="E28:G28" si="1">+IFERROR(ROUND(E25*SUM($D$27:$G$27),2),"")</f>
        <v/>
      </c>
      <c r="F28" s="26" t="str">
        <f t="shared" si="1"/>
        <v/>
      </c>
      <c r="G28" s="26" t="str">
        <f t="shared" si="1"/>
        <v/>
      </c>
      <c r="H28" s="8" t="s">
        <v>115</v>
      </c>
    </row>
    <row r="29" spans="3:8">
      <c r="C29" s="8"/>
      <c r="D29" s="27"/>
      <c r="E29" s="28"/>
      <c r="F29" s="27"/>
      <c r="G29" s="29"/>
      <c r="H29" s="30"/>
    </row>
    <row r="30" spans="3:8">
      <c r="C30" s="8"/>
      <c r="D30" s="31"/>
      <c r="E30" s="31"/>
      <c r="F30" s="31"/>
      <c r="G30" s="32"/>
      <c r="H30" s="25"/>
    </row>
    <row r="31" spans="3:8">
      <c r="C31" s="8" t="s">
        <v>116</v>
      </c>
      <c r="D31" s="62" t="b">
        <v>0</v>
      </c>
      <c r="E31" s="62" t="b">
        <f>D31</f>
        <v>0</v>
      </c>
      <c r="F31" s="62" t="b">
        <f>D31</f>
        <v>0</v>
      </c>
      <c r="G31" s="63" t="b">
        <f>E31</f>
        <v>0</v>
      </c>
      <c r="H31" s="8" t="s">
        <v>117</v>
      </c>
    </row>
    <row r="32" spans="3:8">
      <c r="C32" s="8" t="s">
        <v>141</v>
      </c>
      <c r="D32" s="33">
        <f>IF(D31,D28,D27)</f>
        <v>0</v>
      </c>
      <c r="E32" s="33">
        <f>IF(E31,E28,E27)</f>
        <v>0</v>
      </c>
      <c r="F32" s="33">
        <f>IF(F31,F28,F27)</f>
        <v>0</v>
      </c>
      <c r="G32" s="34">
        <f>IF(G31,G28,G27)</f>
        <v>0</v>
      </c>
      <c r="H32" s="8"/>
    </row>
    <row r="33" spans="1:8">
      <c r="C33" s="35" t="s">
        <v>118</v>
      </c>
      <c r="D33" s="36">
        <f>IFERROR(D32*0.85,"")</f>
        <v>0</v>
      </c>
      <c r="E33" s="36">
        <f t="shared" ref="E33:G33" si="2">IFERROR(E32*0.85,"")</f>
        <v>0</v>
      </c>
      <c r="F33" s="36">
        <f t="shared" si="2"/>
        <v>0</v>
      </c>
      <c r="G33" s="36">
        <f t="shared" si="2"/>
        <v>0</v>
      </c>
      <c r="H33" s="8" t="s">
        <v>119</v>
      </c>
    </row>
    <row r="34" spans="1:8">
      <c r="C34" s="37"/>
      <c r="D34" s="38"/>
      <c r="E34" s="38"/>
      <c r="F34" s="38"/>
      <c r="G34" s="38"/>
    </row>
    <row r="35" spans="1:8">
      <c r="C35" s="37"/>
      <c r="D35" s="38"/>
      <c r="E35" s="38"/>
      <c r="F35" s="38"/>
      <c r="G35" s="38"/>
    </row>
    <row r="36" spans="1:8">
      <c r="C36" s="2" t="s">
        <v>100</v>
      </c>
      <c r="D36" s="39"/>
      <c r="E36" s="39"/>
      <c r="F36" s="39"/>
      <c r="G36" s="39"/>
    </row>
    <row r="37" spans="1:8">
      <c r="C37" s="11"/>
      <c r="D37" s="89" t="s">
        <v>120</v>
      </c>
      <c r="E37" s="89"/>
      <c r="F37" s="89"/>
      <c r="G37" s="89"/>
    </row>
    <row r="38" spans="1:8">
      <c r="C38" s="15"/>
      <c r="D38" s="16" t="s">
        <v>108</v>
      </c>
      <c r="E38" s="17" t="s">
        <v>109</v>
      </c>
      <c r="F38" s="17" t="s">
        <v>110</v>
      </c>
      <c r="G38" s="17" t="s">
        <v>111</v>
      </c>
      <c r="H38" s="8"/>
    </row>
    <row r="39" spans="1:8">
      <c r="C39" s="8" t="s">
        <v>121</v>
      </c>
      <c r="D39" s="19"/>
      <c r="E39" s="19"/>
      <c r="F39" s="19"/>
      <c r="G39" s="40"/>
      <c r="H39" s="8" t="s">
        <v>148</v>
      </c>
    </row>
    <row r="40" spans="1:8">
      <c r="C40" s="8" t="s">
        <v>122</v>
      </c>
      <c r="D40" s="19"/>
      <c r="E40" s="19"/>
      <c r="F40" s="19"/>
      <c r="G40" s="40"/>
      <c r="H40" s="8" t="s">
        <v>149</v>
      </c>
    </row>
    <row r="41" spans="1:8">
      <c r="C41" s="8" t="s">
        <v>123</v>
      </c>
      <c r="D41" s="19"/>
      <c r="E41" s="19"/>
      <c r="F41" s="19"/>
      <c r="G41" s="40"/>
      <c r="H41" s="8" t="s">
        <v>150</v>
      </c>
    </row>
    <row r="42" spans="1:8">
      <c r="C42" s="8" t="s">
        <v>124</v>
      </c>
      <c r="D42" s="19"/>
      <c r="E42" s="19"/>
      <c r="F42" s="19"/>
      <c r="G42" s="40"/>
      <c r="H42" s="8" t="s">
        <v>158</v>
      </c>
    </row>
    <row r="43" spans="1:8">
      <c r="B43" s="71"/>
      <c r="C43" s="8" t="s">
        <v>125</v>
      </c>
      <c r="D43" s="19"/>
      <c r="E43" s="19"/>
      <c r="F43" s="19"/>
      <c r="G43" s="40"/>
      <c r="H43" s="8"/>
    </row>
    <row r="44" spans="1:8" s="42" customFormat="1">
      <c r="A44" s="67"/>
      <c r="B44" s="68"/>
      <c r="C44" s="9"/>
      <c r="D44" s="41"/>
      <c r="E44" s="41"/>
      <c r="F44" s="41"/>
      <c r="G44" s="41"/>
      <c r="H44" s="9"/>
    </row>
    <row r="45" spans="1:8">
      <c r="C45" s="8" t="s">
        <v>166</v>
      </c>
      <c r="D45" s="39">
        <f>IFERROR(IF(D39="NP","",IF(D39="ND",INDEX('substitute county yields'!$B$4:$E$103,$D$13,2),MAX(INDEX('substitute county yields'!$B$4:$E$103,$D$13,2),D39))),"")</f>
        <v>126</v>
      </c>
      <c r="E45" s="39">
        <f>IFERROR(IF(E39="NP","",IF(E39="ND",INDEX('substitute county yields'!$B$4:$E$103,$D$13,3),MAX(INDEX('substitute county yields'!$B$4:$E$103,$D$13,3),E39))),"")</f>
        <v>36</v>
      </c>
      <c r="F45" s="39">
        <f>IFERROR(IF(F39="NP","",IF(F39="ND",INDEX('substitute county yields'!$B$4:$E$103,$D$13,4),MAX(INDEX('substitute county yields'!$B$4:$E$103,$D$13,4),F39))),"")</f>
        <v>53</v>
      </c>
      <c r="G45" s="39" t="str">
        <f>IF(G39="","",G39)</f>
        <v/>
      </c>
      <c r="H45" s="8" t="s">
        <v>172</v>
      </c>
    </row>
    <row r="46" spans="1:8">
      <c r="C46" s="8" t="s">
        <v>167</v>
      </c>
      <c r="D46" s="39">
        <f>IFERROR(IF(D40="NP","",IF(D40="ND",INDEX('substitute county yields'!$B$4:$E$103,$D$13,2),MAX(INDEX('substitute county yields'!$B$4:$E$103,$D$13,2),D40))),"")</f>
        <v>126</v>
      </c>
      <c r="E46" s="39">
        <f>IFERROR(IF(E40="NP","",IF(E40="ND",INDEX('substitute county yields'!$B$4:$E$103,$D$13,3),MAX(INDEX('substitute county yields'!$B$4:$E$103,$D$13,3),E40))),"")</f>
        <v>36</v>
      </c>
      <c r="F46" s="39">
        <f>IFERROR(IF(F40="NP","",IF(F40="ND",INDEX('substitute county yields'!$B$4:$E$103,$D$13,4),MAX(INDEX('substitute county yields'!$B$4:$E$103,$D$13,4),F40))),"")</f>
        <v>53</v>
      </c>
      <c r="G46" s="39" t="str">
        <f t="shared" ref="G46:G49" si="3">IF(G40="","",G40)</f>
        <v/>
      </c>
      <c r="H46" s="8" t="s">
        <v>172</v>
      </c>
    </row>
    <row r="47" spans="1:8">
      <c r="C47" s="8" t="s">
        <v>168</v>
      </c>
      <c r="D47" s="39">
        <f>IFERROR(IF(D41="NP","",IF(D41="ND",INDEX('substitute county yields'!$B$4:$E$103,$D$13,2),MAX(INDEX('substitute county yields'!$B$4:$E$103,$D$13,2),D41))),"")</f>
        <v>126</v>
      </c>
      <c r="E47" s="39">
        <f>IFERROR(IF(E41="NP","",IF(E41="ND",INDEX('substitute county yields'!$B$4:$E$103,$D$13,3),MAX(INDEX('substitute county yields'!$B$4:$E$103,$D$13,3),E41))),"")</f>
        <v>36</v>
      </c>
      <c r="F47" s="39">
        <f>IFERROR(IF(F41="NP","",IF(F41="ND",INDEX('substitute county yields'!$B$4:$E$103,$D$13,4),MAX(INDEX('substitute county yields'!$B$4:$E$103,$D$13,4),F41))),"")</f>
        <v>53</v>
      </c>
      <c r="G47" s="39" t="str">
        <f t="shared" si="3"/>
        <v/>
      </c>
      <c r="H47" s="8" t="s">
        <v>172</v>
      </c>
    </row>
    <row r="48" spans="1:8">
      <c r="C48" s="8" t="s">
        <v>169</v>
      </c>
      <c r="D48" s="39">
        <f>IFERROR(IF(D42="NP","",IF(D42="ND",INDEX('substitute county yields'!$B$4:$E$103,$D$13,2),MAX(INDEX('substitute county yields'!$B$4:$E$103,$D$13,2),D42))),"")</f>
        <v>126</v>
      </c>
      <c r="E48" s="39">
        <f>IFERROR(IF(E42="NP","",IF(E42="ND",INDEX('substitute county yields'!$B$4:$E$103,$D$13,3),MAX(INDEX('substitute county yields'!$B$4:$E$103,$D$13,3),E42))),"")</f>
        <v>36</v>
      </c>
      <c r="F48" s="39">
        <f>IFERROR(IF(F42="NP","",IF(F42="ND",INDEX('substitute county yields'!$B$4:$E$103,$D$13,4),MAX(INDEX('substitute county yields'!$B$4:$E$103,$D$13,4),F42))),"")</f>
        <v>53</v>
      </c>
      <c r="G48" s="39" t="str">
        <f t="shared" si="3"/>
        <v/>
      </c>
      <c r="H48" s="8" t="s">
        <v>172</v>
      </c>
    </row>
    <row r="49" spans="1:9">
      <c r="C49" s="8" t="s">
        <v>170</v>
      </c>
      <c r="D49" s="39">
        <f>IFERROR(IF(D43="NP","",IF(D43="ND",INDEX('substitute county yields'!$B$4:$E$103,$D$13,2),MAX(INDEX('substitute county yields'!$B$4:$E$103,$D$13,2),D43))),"")</f>
        <v>126</v>
      </c>
      <c r="E49" s="39">
        <f>IFERROR(IF(E43="NP","",IF(E43="ND",INDEX('substitute county yields'!$B$4:$E$103,$D$13,3),MAX(INDEX('substitute county yields'!$B$4:$E$103,$D$13,3),E43))),"")</f>
        <v>36</v>
      </c>
      <c r="F49" s="39">
        <f>IFERROR(IF(F43="NP","",IF(F43="ND",INDEX('substitute county yields'!$B$4:$E$103,$D$13,4),MAX(INDEX('substitute county yields'!$B$4:$E$103,$D$13,4),F43))),"")</f>
        <v>53</v>
      </c>
      <c r="G49" s="39" t="str">
        <f t="shared" si="3"/>
        <v/>
      </c>
      <c r="H49" s="8" t="s">
        <v>172</v>
      </c>
    </row>
    <row r="50" spans="1:9">
      <c r="C50" s="8"/>
      <c r="D50" s="11"/>
      <c r="E50" s="11"/>
      <c r="F50" s="43"/>
      <c r="G50" s="43"/>
      <c r="H50" s="8"/>
      <c r="I50" s="10"/>
    </row>
    <row r="51" spans="1:9">
      <c r="C51" s="8" t="s">
        <v>171</v>
      </c>
      <c r="D51" s="44">
        <f>+IFERROR(ROUND(0.9*AVERAGE(D45:D49),1),0)</f>
        <v>113.4</v>
      </c>
      <c r="E51" s="44">
        <f>+IFERROR(ROUND(0.9*AVERAGE(E45:E49),1),0)</f>
        <v>32.4</v>
      </c>
      <c r="F51" s="44">
        <f>+IFERROR(ROUND(0.9*AVERAGE(F45:F49),1),0)</f>
        <v>47.7</v>
      </c>
      <c r="G51" s="44">
        <f>+IFERROR(ROUND(0.9*AVERAGE(G45:G49),1),0)</f>
        <v>0</v>
      </c>
      <c r="H51" s="8"/>
    </row>
    <row r="52" spans="1:9">
      <c r="C52" s="8"/>
      <c r="D52" s="10"/>
      <c r="E52" s="10"/>
      <c r="F52" s="10"/>
      <c r="G52" s="10"/>
      <c r="H52" s="8"/>
    </row>
    <row r="53" spans="1:9">
      <c r="C53" s="8" t="s">
        <v>142</v>
      </c>
      <c r="D53" s="45"/>
      <c r="E53" s="45"/>
      <c r="F53" s="45"/>
      <c r="G53" s="46"/>
      <c r="H53" s="8" t="s">
        <v>126</v>
      </c>
    </row>
    <row r="54" spans="1:9">
      <c r="C54" s="8" t="s">
        <v>127</v>
      </c>
      <c r="D54" s="39">
        <f>+D51</f>
        <v>113.4</v>
      </c>
      <c r="E54" s="39">
        <f>+E51</f>
        <v>32.4</v>
      </c>
      <c r="F54" s="39">
        <f>+F51</f>
        <v>47.7</v>
      </c>
      <c r="G54" s="39">
        <f>+G51</f>
        <v>0</v>
      </c>
      <c r="H54" s="8"/>
    </row>
    <row r="55" spans="1:9">
      <c r="C55" s="8"/>
      <c r="D55" s="39"/>
      <c r="E55" s="39"/>
      <c r="F55" s="39"/>
      <c r="G55" s="39"/>
      <c r="H55" s="8"/>
    </row>
    <row r="56" spans="1:9">
      <c r="C56" s="8" t="s">
        <v>128</v>
      </c>
      <c r="D56" s="64" t="b">
        <v>1</v>
      </c>
      <c r="E56" s="64" t="b">
        <v>0</v>
      </c>
      <c r="F56" s="64" t="b">
        <v>0</v>
      </c>
      <c r="G56" s="64" t="b">
        <v>0</v>
      </c>
      <c r="H56" s="8" t="s">
        <v>129</v>
      </c>
    </row>
    <row r="57" spans="1:9">
      <c r="C57" s="8"/>
      <c r="D57" s="39"/>
      <c r="E57" s="39"/>
      <c r="F57" s="39"/>
      <c r="G57" s="39"/>
      <c r="H57" s="8"/>
    </row>
    <row r="58" spans="1:9">
      <c r="C58" s="47"/>
      <c r="D58" s="84" t="s">
        <v>130</v>
      </c>
      <c r="E58" s="84"/>
      <c r="F58" s="84"/>
      <c r="G58" s="84"/>
      <c r="H58" s="8"/>
    </row>
    <row r="59" spans="1:9">
      <c r="C59" s="47" t="s">
        <v>120</v>
      </c>
      <c r="D59" s="48">
        <f>+IF(D56,D54,D53)</f>
        <v>113.4</v>
      </c>
      <c r="E59" s="48">
        <f>+IF(E56,E54,E53)</f>
        <v>0</v>
      </c>
      <c r="F59" s="48">
        <f>+IF(F56,F54,F53)</f>
        <v>0</v>
      </c>
      <c r="G59" s="48">
        <f>+IF(G56,G54,G53)</f>
        <v>0</v>
      </c>
      <c r="H59" s="8"/>
    </row>
    <row r="60" spans="1:9">
      <c r="C60" s="49"/>
      <c r="D60" s="50"/>
      <c r="E60" s="50"/>
      <c r="F60" s="50"/>
      <c r="G60" s="50"/>
      <c r="H60" s="51"/>
    </row>
    <row r="61" spans="1:9">
      <c r="D61" s="39"/>
      <c r="E61" s="39"/>
      <c r="F61" s="39"/>
      <c r="G61" s="39"/>
    </row>
    <row r="62" spans="1:9" s="68" customFormat="1">
      <c r="A62" s="67"/>
      <c r="C62" s="37"/>
      <c r="D62" s="65"/>
      <c r="E62" s="65"/>
      <c r="F62" s="65"/>
      <c r="G62" s="65"/>
    </row>
    <row r="63" spans="1:9" s="68" customFormat="1" ht="13.15" customHeight="1">
      <c r="A63" s="67"/>
      <c r="C63" s="80" t="s">
        <v>152</v>
      </c>
      <c r="D63" s="80"/>
      <c r="E63" s="80"/>
      <c r="F63" s="80"/>
      <c r="G63" s="80"/>
    </row>
    <row r="64" spans="1:9" s="68" customFormat="1" ht="14.45" customHeight="1">
      <c r="A64" s="67"/>
      <c r="C64" s="80"/>
      <c r="D64" s="80"/>
      <c r="E64" s="80"/>
      <c r="F64" s="80"/>
      <c r="G64" s="80"/>
    </row>
    <row r="65" spans="1:8" s="68" customFormat="1" ht="14.45" customHeight="1">
      <c r="A65" s="67"/>
      <c r="C65" s="81" t="s">
        <v>153</v>
      </c>
      <c r="D65" s="81"/>
      <c r="E65" s="81"/>
      <c r="F65" s="81"/>
      <c r="G65" s="81"/>
    </row>
    <row r="66" spans="1:8" s="68" customFormat="1" ht="14.45" customHeight="1">
      <c r="A66" s="67"/>
      <c r="C66" s="81"/>
      <c r="D66" s="81"/>
      <c r="E66" s="81"/>
      <c r="F66" s="81"/>
      <c r="G66" s="81"/>
    </row>
    <row r="67" spans="1:8" s="68" customFormat="1">
      <c r="A67" s="67"/>
      <c r="C67" s="56" t="s">
        <v>174</v>
      </c>
    </row>
    <row r="68" spans="1:8" s="68" customFormat="1">
      <c r="A68" s="67"/>
      <c r="C68" s="79" t="s">
        <v>177</v>
      </c>
      <c r="H68" s="54"/>
    </row>
    <row r="69" spans="1:8" s="68" customFormat="1">
      <c r="A69" s="67"/>
      <c r="C69" s="73" t="s">
        <v>154</v>
      </c>
      <c r="H69" s="55"/>
    </row>
    <row r="70" spans="1:8" s="68" customFormat="1" ht="17.45" customHeight="1">
      <c r="A70" s="67"/>
      <c r="C70" s="82" t="s">
        <v>155</v>
      </c>
      <c r="D70" s="82"/>
      <c r="E70" s="82"/>
      <c r="F70" s="82"/>
      <c r="G70" s="82"/>
      <c r="H70" s="82"/>
    </row>
    <row r="71" spans="1:8" s="68" customFormat="1" ht="15" customHeight="1">
      <c r="A71" s="67"/>
      <c r="C71" s="82"/>
      <c r="D71" s="82"/>
      <c r="E71" s="82"/>
      <c r="F71" s="82"/>
      <c r="G71" s="82"/>
      <c r="H71" s="82"/>
    </row>
    <row r="72" spans="1:8" s="68" customFormat="1">
      <c r="A72" s="67"/>
      <c r="C72" s="82" t="s">
        <v>156</v>
      </c>
      <c r="D72" s="82"/>
      <c r="E72" s="82"/>
      <c r="F72" s="82"/>
      <c r="G72" s="82"/>
      <c r="H72" s="82"/>
    </row>
    <row r="73" spans="1:8" s="68" customFormat="1" ht="10.9" customHeight="1">
      <c r="A73" s="67"/>
      <c r="C73" s="82"/>
      <c r="D73" s="82"/>
      <c r="E73" s="82"/>
      <c r="F73" s="82"/>
      <c r="G73" s="82"/>
      <c r="H73" s="82"/>
    </row>
    <row r="74" spans="1:8" s="68" customFormat="1">
      <c r="A74" s="67"/>
    </row>
    <row r="75" spans="1:8" s="68" customFormat="1">
      <c r="A75" s="67"/>
      <c r="H75" s="57"/>
    </row>
    <row r="76" spans="1:8">
      <c r="C76" s="37"/>
      <c r="D76" s="65"/>
      <c r="E76" s="65"/>
      <c r="F76" s="65"/>
      <c r="G76" s="65"/>
    </row>
    <row r="77" spans="1:8" ht="15">
      <c r="C77" s="11"/>
      <c r="D77" s="53"/>
      <c r="E77" s="11"/>
      <c r="F77" s="52"/>
      <c r="G77" s="52"/>
    </row>
    <row r="82" spans="8:8">
      <c r="H82" s="57"/>
    </row>
  </sheetData>
  <sheetProtection algorithmName="SHA-512" hashValue="moVt0ZkHN53frA7mmnYI/2BSnV3uAP76u6xiP9NpB39FDREqWjpUuniGOEEVHzba23nsg2ASMV8VhwbNZ2FhkA==" saltValue="PKBjJ7jYspmzW9mkyHUXkw==" spinCount="100000" sheet="1" objects="1" scenarios="1"/>
  <mergeCells count="12">
    <mergeCell ref="C72:H73"/>
    <mergeCell ref="C1:H1"/>
    <mergeCell ref="C3:G3"/>
    <mergeCell ref="D10:G10"/>
    <mergeCell ref="D11:G11"/>
    <mergeCell ref="D14:E14"/>
    <mergeCell ref="D18:G18"/>
    <mergeCell ref="D37:G37"/>
    <mergeCell ref="D58:G58"/>
    <mergeCell ref="C63:G64"/>
    <mergeCell ref="C65:G66"/>
    <mergeCell ref="C70:H71"/>
  </mergeCells>
  <conditionalFormatting sqref="G45:G49">
    <cfRule type="cellIs" priority="4" stopIfTrue="1" operator="equal">
      <formula>""</formula>
    </cfRule>
  </conditionalFormatting>
  <conditionalFormatting sqref="D45:F49">
    <cfRule type="cellIs" priority="1" stopIfTrue="1" operator="equal">
      <formula>""</formula>
    </cfRule>
  </conditionalFormatting>
  <dataValidations count="1">
    <dataValidation type="list" allowBlank="1" showInputMessage="1" showErrorMessage="1" sqref="D14:E14">
      <formula1>Counties1</formula1>
    </dataValidation>
  </dataValidations>
  <hyperlinks>
    <hyperlink ref="C65:G66" r:id="rId1" display="Prepared by Alejandro Plastina and Chad Hart, Iowa State University Extension Economists. Send questions or comments to plastina@iastate.edu. "/>
    <hyperlink ref="C3:G3" r:id="rId2" display="View Information File A1-35, Base Acreage Realloacation and Payment Yield Update for more information."/>
  </hyperlinks>
  <pageMargins left="0.4" right="0.25" top="0.93" bottom="0.28999999999999998" header="0.5" footer="0.35"/>
  <pageSetup scale="71"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6145" r:id="rId6" name="Check Box 1">
              <controlPr defaultSize="0" autoFill="0" autoLine="0" autoPict="0">
                <anchor moveWithCells="1">
                  <from>
                    <xdr:col>2</xdr:col>
                    <xdr:colOff>1190625</xdr:colOff>
                    <xdr:row>29</xdr:row>
                    <xdr:rowOff>85725</xdr:rowOff>
                  </from>
                  <to>
                    <xdr:col>2</xdr:col>
                    <xdr:colOff>1676400</xdr:colOff>
                    <xdr:row>30</xdr:row>
                    <xdr:rowOff>133350</xdr:rowOff>
                  </to>
                </anchor>
              </controlPr>
            </control>
          </mc:Choice>
        </mc:AlternateContent>
        <mc:AlternateContent xmlns:mc="http://schemas.openxmlformats.org/markup-compatibility/2006">
          <mc:Choice Requires="x14">
            <control shapeId="6146" r:id="rId7" name="Check Box 2">
              <controlPr defaultSize="0" autoFill="0" autoLine="0" autoPict="0" altText="Corn: Yes">
                <anchor moveWithCells="1">
                  <from>
                    <xdr:col>3</xdr:col>
                    <xdr:colOff>9525</xdr:colOff>
                    <xdr:row>55</xdr:row>
                    <xdr:rowOff>9525</xdr:rowOff>
                  </from>
                  <to>
                    <xdr:col>3</xdr:col>
                    <xdr:colOff>742950</xdr:colOff>
                    <xdr:row>56</xdr:row>
                    <xdr:rowOff>57150</xdr:rowOff>
                  </to>
                </anchor>
              </controlPr>
            </control>
          </mc:Choice>
        </mc:AlternateContent>
        <mc:AlternateContent xmlns:mc="http://schemas.openxmlformats.org/markup-compatibility/2006">
          <mc:Choice Requires="x14">
            <control shapeId="6147" r:id="rId8" name="Check Box 3">
              <controlPr defaultSize="0" autoFill="0" autoLine="0" autoPict="0" altText="Soy: Yes">
                <anchor moveWithCells="1">
                  <from>
                    <xdr:col>4</xdr:col>
                    <xdr:colOff>19050</xdr:colOff>
                    <xdr:row>55</xdr:row>
                    <xdr:rowOff>9525</xdr:rowOff>
                  </from>
                  <to>
                    <xdr:col>4</xdr:col>
                    <xdr:colOff>742950</xdr:colOff>
                    <xdr:row>56</xdr:row>
                    <xdr:rowOff>57150</xdr:rowOff>
                  </to>
                </anchor>
              </controlPr>
            </control>
          </mc:Choice>
        </mc:AlternateContent>
        <mc:AlternateContent xmlns:mc="http://schemas.openxmlformats.org/markup-compatibility/2006">
          <mc:Choice Requires="x14">
            <control shapeId="6148" r:id="rId9" name="Check Box 4">
              <controlPr defaultSize="0" autoFill="0" autoLine="0" autoPict="0" altText="Oats: Yes">
                <anchor moveWithCells="1">
                  <from>
                    <xdr:col>5</xdr:col>
                    <xdr:colOff>19050</xdr:colOff>
                    <xdr:row>55</xdr:row>
                    <xdr:rowOff>9525</xdr:rowOff>
                  </from>
                  <to>
                    <xdr:col>5</xdr:col>
                    <xdr:colOff>742950</xdr:colOff>
                    <xdr:row>56</xdr:row>
                    <xdr:rowOff>57150</xdr:rowOff>
                  </to>
                </anchor>
              </controlPr>
            </control>
          </mc:Choice>
        </mc:AlternateContent>
        <mc:AlternateContent xmlns:mc="http://schemas.openxmlformats.org/markup-compatibility/2006">
          <mc:Choice Requires="x14">
            <control shapeId="6149" r:id="rId10" name="Check Box 5">
              <controlPr defaultSize="0" autoFill="0" autoLine="0" autoPict="0" altText="Wheat: Yes">
                <anchor moveWithCells="1">
                  <from>
                    <xdr:col>6</xdr:col>
                    <xdr:colOff>9525</xdr:colOff>
                    <xdr:row>55</xdr:row>
                    <xdr:rowOff>9525</xdr:rowOff>
                  </from>
                  <to>
                    <xdr:col>6</xdr:col>
                    <xdr:colOff>742950</xdr:colOff>
                    <xdr:row>56</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5" operator="equal" id="{004EE536-48A7-46F5-A8C1-D5271F732EFC}">
            <xm:f>'substitute county yields'!$D$115</xm:f>
            <x14:dxf>
              <font>
                <color rgb="FFC00000"/>
              </font>
              <fill>
                <patternFill>
                  <bgColor rgb="FFFFCCCC"/>
                </patternFill>
              </fill>
            </x14:dxf>
          </x14:cfRule>
          <xm:sqref>E45:E49</xm:sqref>
        </x14:conditionalFormatting>
        <x14:conditionalFormatting xmlns:xm="http://schemas.microsoft.com/office/excel/2006/main">
          <x14:cfRule type="cellIs" priority="3" operator="equal" id="{A03B790C-8977-40AD-8006-D1BDC4C5CC5F}">
            <xm:f>'substitute county yields'!$E$115</xm:f>
            <x14:dxf>
              <font>
                <color rgb="FFC00000"/>
              </font>
              <fill>
                <patternFill>
                  <bgColor rgb="FFFFCCCC"/>
                </patternFill>
              </fill>
            </x14:dxf>
          </x14:cfRule>
          <xm:sqref>F45:F49</xm:sqref>
        </x14:conditionalFormatting>
        <x14:conditionalFormatting xmlns:xm="http://schemas.microsoft.com/office/excel/2006/main">
          <x14:cfRule type="cellIs" priority="2" operator="equal" id="{F3F5F77B-0259-4BFF-BB38-496E37237F40}">
            <xm:f>'substitute county yields'!$C$115</xm:f>
            <x14:dxf>
              <font>
                <color rgb="FFC00000"/>
              </font>
              <fill>
                <patternFill>
                  <fgColor auto="1"/>
                  <bgColor rgb="FFFFCCCC"/>
                </patternFill>
              </fill>
            </x14:dxf>
          </x14:cfRule>
          <xm:sqref>D45:D49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82"/>
  <sheetViews>
    <sheetView showGridLines="0" workbookViewId="0"/>
  </sheetViews>
  <sheetFormatPr defaultColWidth="8.85546875" defaultRowHeight="12.75"/>
  <cols>
    <col min="1" max="1" width="1.7109375" style="67" customWidth="1"/>
    <col min="2" max="2" width="1.7109375" style="68" customWidth="1"/>
    <col min="3" max="3" width="37" style="1" customWidth="1"/>
    <col min="4" max="7" width="17.42578125" style="1" customWidth="1"/>
    <col min="8" max="8" width="61.42578125" style="1" customWidth="1"/>
    <col min="9" max="16384" width="8.85546875" style="1"/>
  </cols>
  <sheetData>
    <row r="1" spans="1:8" s="66" customFormat="1" ht="21" customHeight="1" thickBot="1">
      <c r="C1" s="85" t="s">
        <v>164</v>
      </c>
      <c r="D1" s="85"/>
      <c r="E1" s="85"/>
      <c r="F1" s="85"/>
      <c r="G1" s="85"/>
      <c r="H1" s="85"/>
    </row>
    <row r="2" spans="1:8" s="68" customFormat="1" ht="16.5" thickTop="1">
      <c r="A2" s="67"/>
      <c r="C2" s="75" t="s">
        <v>157</v>
      </c>
      <c r="D2" s="74"/>
      <c r="E2" s="74"/>
      <c r="F2" s="74"/>
      <c r="G2" s="74"/>
      <c r="H2" s="74"/>
    </row>
    <row r="3" spans="1:8" s="68" customFormat="1">
      <c r="A3" s="67"/>
      <c r="C3" s="83" t="s">
        <v>159</v>
      </c>
      <c r="D3" s="83"/>
      <c r="E3" s="83"/>
      <c r="F3" s="83"/>
      <c r="G3" s="83"/>
      <c r="H3" s="76"/>
    </row>
    <row r="4" spans="1:8" s="68" customFormat="1">
      <c r="A4" s="67"/>
      <c r="C4" s="76"/>
      <c r="D4" s="76"/>
      <c r="E4" s="76"/>
      <c r="F4" s="76"/>
      <c r="G4" s="76"/>
      <c r="H4" s="76"/>
    </row>
    <row r="5" spans="1:8" ht="15.75">
      <c r="C5" s="2" t="s">
        <v>98</v>
      </c>
      <c r="E5" s="3"/>
      <c r="F5" s="3"/>
      <c r="G5" s="3"/>
      <c r="H5" s="3"/>
    </row>
    <row r="6" spans="1:8">
      <c r="C6" s="2" t="s">
        <v>99</v>
      </c>
      <c r="E6" s="4"/>
      <c r="F6" s="4"/>
      <c r="G6" s="4"/>
      <c r="H6" s="4"/>
    </row>
    <row r="7" spans="1:8">
      <c r="C7" s="2" t="s">
        <v>100</v>
      </c>
      <c r="F7" s="4"/>
      <c r="G7" s="4"/>
      <c r="H7" s="4"/>
    </row>
    <row r="8" spans="1:8">
      <c r="C8" s="2"/>
      <c r="F8" s="4"/>
      <c r="G8" s="4"/>
      <c r="H8" s="4"/>
    </row>
    <row r="9" spans="1:8">
      <c r="D9" s="5" t="s">
        <v>101</v>
      </c>
      <c r="E9" s="4"/>
      <c r="F9" s="4"/>
      <c r="G9" s="4"/>
      <c r="H9" s="4"/>
    </row>
    <row r="10" spans="1:8">
      <c r="C10" s="1" t="s">
        <v>102</v>
      </c>
      <c r="D10" s="86"/>
      <c r="E10" s="87"/>
      <c r="F10" s="87"/>
      <c r="G10" s="87"/>
      <c r="H10" s="65" t="s">
        <v>103</v>
      </c>
    </row>
    <row r="11" spans="1:8">
      <c r="C11" s="7" t="s">
        <v>104</v>
      </c>
      <c r="D11" s="88"/>
      <c r="E11" s="88"/>
      <c r="F11" s="88"/>
      <c r="G11" s="88"/>
      <c r="H11" s="65"/>
    </row>
    <row r="12" spans="1:8" s="10" customFormat="1">
      <c r="A12" s="69"/>
      <c r="B12" s="70"/>
      <c r="C12" s="7"/>
      <c r="D12" s="13"/>
      <c r="E12" s="13"/>
      <c r="F12" s="13"/>
      <c r="G12" s="13"/>
      <c r="H12" s="59"/>
    </row>
    <row r="13" spans="1:8">
      <c r="C13" s="50"/>
      <c r="D13" s="77">
        <f>MATCH(D14,'substitute county yields'!N:N,0)</f>
        <v>8</v>
      </c>
      <c r="E13" s="10"/>
      <c r="F13" s="10"/>
      <c r="G13" s="10"/>
      <c r="H13" s="11"/>
    </row>
    <row r="14" spans="1:8">
      <c r="C14" s="72" t="s">
        <v>105</v>
      </c>
      <c r="D14" s="90" t="s">
        <v>7</v>
      </c>
      <c r="E14" s="91"/>
      <c r="G14" s="10"/>
      <c r="H14" s="11" t="s">
        <v>106</v>
      </c>
    </row>
    <row r="15" spans="1:8">
      <c r="C15" s="78" t="str">
        <f>+IF(OR($D$13=78,$D$13=79),"Note: ","")</f>
        <v/>
      </c>
      <c r="D15" s="78" t="str">
        <f>+IF(OR($D$13=78,$D$13=79),"FSA treats East and West Pottawattamie as one county","")</f>
        <v/>
      </c>
      <c r="E15" s="12"/>
      <c r="F15" s="10"/>
      <c r="G15" s="10"/>
      <c r="H15" s="11"/>
    </row>
    <row r="16" spans="1:8">
      <c r="C16" s="7"/>
      <c r="D16" s="13"/>
      <c r="E16" s="13"/>
      <c r="F16" s="13"/>
      <c r="G16" s="13"/>
      <c r="H16" s="14"/>
    </row>
    <row r="17" spans="3:8">
      <c r="C17" s="2" t="s">
        <v>99</v>
      </c>
      <c r="D17" s="13"/>
      <c r="E17" s="13"/>
      <c r="F17" s="13"/>
      <c r="G17" s="13"/>
      <c r="H17" s="14"/>
    </row>
    <row r="18" spans="3:8">
      <c r="D18" s="89" t="s">
        <v>107</v>
      </c>
      <c r="E18" s="89"/>
      <c r="F18" s="89"/>
      <c r="G18" s="89"/>
    </row>
    <row r="19" spans="3:8">
      <c r="C19" s="15"/>
      <c r="D19" s="16" t="s">
        <v>108</v>
      </c>
      <c r="E19" s="17" t="s">
        <v>109</v>
      </c>
      <c r="F19" s="17" t="s">
        <v>110</v>
      </c>
      <c r="G19" s="18" t="s">
        <v>111</v>
      </c>
      <c r="H19" s="8"/>
    </row>
    <row r="20" spans="3:8">
      <c r="C20" s="8" t="s">
        <v>143</v>
      </c>
      <c r="D20" s="19"/>
      <c r="E20" s="19"/>
      <c r="F20" s="19"/>
      <c r="G20" s="19"/>
      <c r="H20" s="8" t="s">
        <v>147</v>
      </c>
    </row>
    <row r="21" spans="3:8">
      <c r="C21" s="8" t="s">
        <v>144</v>
      </c>
      <c r="D21" s="19"/>
      <c r="E21" s="19"/>
      <c r="F21" s="19"/>
      <c r="G21" s="19"/>
      <c r="H21" s="8"/>
    </row>
    <row r="22" spans="3:8">
      <c r="C22" s="8" t="s">
        <v>145</v>
      </c>
      <c r="D22" s="19"/>
      <c r="E22" s="19"/>
      <c r="F22" s="19"/>
      <c r="G22" s="19"/>
      <c r="H22" s="8"/>
    </row>
    <row r="23" spans="3:8">
      <c r="C23" s="8" t="s">
        <v>146</v>
      </c>
      <c r="D23" s="19"/>
      <c r="E23" s="19"/>
      <c r="F23" s="19"/>
      <c r="G23" s="19"/>
      <c r="H23" s="8"/>
    </row>
    <row r="24" spans="3:8">
      <c r="C24" s="8" t="s">
        <v>112</v>
      </c>
      <c r="D24" s="20">
        <f>SUM(D20:D23)/4</f>
        <v>0</v>
      </c>
      <c r="E24" s="20">
        <f>SUM(E20:E23)/4</f>
        <v>0</v>
      </c>
      <c r="F24" s="20">
        <f>SUM(F20:F23)/4</f>
        <v>0</v>
      </c>
      <c r="G24" s="21">
        <f>SUM(G20:G23)/4</f>
        <v>0</v>
      </c>
      <c r="H24" s="8"/>
    </row>
    <row r="25" spans="3:8" ht="15">
      <c r="C25" s="8" t="s">
        <v>113</v>
      </c>
      <c r="D25" s="22" t="str">
        <f>+IFERROR(D24/SUM($D$24:$G$24),"")</f>
        <v/>
      </c>
      <c r="E25" s="22" t="str">
        <f t="shared" ref="E25:G25" si="0">+IFERROR(E24/SUM($D$24:$G$24),"")</f>
        <v/>
      </c>
      <c r="F25" s="22" t="str">
        <f t="shared" si="0"/>
        <v/>
      </c>
      <c r="G25" s="23" t="str">
        <f t="shared" si="0"/>
        <v/>
      </c>
      <c r="H25" s="8"/>
    </row>
    <row r="26" spans="3:8">
      <c r="C26" s="8"/>
      <c r="D26" s="20"/>
      <c r="E26" s="20"/>
      <c r="F26" s="20"/>
      <c r="G26" s="21"/>
      <c r="H26" s="8"/>
    </row>
    <row r="27" spans="3:8">
      <c r="C27" s="8" t="s">
        <v>140</v>
      </c>
      <c r="D27" s="24"/>
      <c r="E27" s="24"/>
      <c r="F27" s="24"/>
      <c r="G27" s="24"/>
      <c r="H27" s="25"/>
    </row>
    <row r="28" spans="3:8">
      <c r="C28" s="8" t="s">
        <v>114</v>
      </c>
      <c r="D28" s="26" t="str">
        <f>+IFERROR(ROUND(D25*SUM($D$27:$G$27),2),"")</f>
        <v/>
      </c>
      <c r="E28" s="26" t="str">
        <f t="shared" ref="E28:G28" si="1">+IFERROR(ROUND(E25*SUM($D$27:$G$27),2),"")</f>
        <v/>
      </c>
      <c r="F28" s="26" t="str">
        <f t="shared" si="1"/>
        <v/>
      </c>
      <c r="G28" s="26" t="str">
        <f t="shared" si="1"/>
        <v/>
      </c>
      <c r="H28" s="8" t="s">
        <v>115</v>
      </c>
    </row>
    <row r="29" spans="3:8">
      <c r="C29" s="8"/>
      <c r="D29" s="27"/>
      <c r="E29" s="28"/>
      <c r="F29" s="27"/>
      <c r="G29" s="29"/>
      <c r="H29" s="30"/>
    </row>
    <row r="30" spans="3:8">
      <c r="C30" s="8"/>
      <c r="D30" s="31"/>
      <c r="E30" s="31"/>
      <c r="F30" s="31"/>
      <c r="G30" s="32"/>
      <c r="H30" s="25"/>
    </row>
    <row r="31" spans="3:8">
      <c r="C31" s="8" t="s">
        <v>116</v>
      </c>
      <c r="D31" s="62" t="b">
        <v>0</v>
      </c>
      <c r="E31" s="62" t="b">
        <f>D31</f>
        <v>0</v>
      </c>
      <c r="F31" s="62" t="b">
        <f>D31</f>
        <v>0</v>
      </c>
      <c r="G31" s="63" t="b">
        <f>E31</f>
        <v>0</v>
      </c>
      <c r="H31" s="8" t="s">
        <v>117</v>
      </c>
    </row>
    <row r="32" spans="3:8">
      <c r="C32" s="8" t="s">
        <v>141</v>
      </c>
      <c r="D32" s="33">
        <f>IF(D31,D28,D27)</f>
        <v>0</v>
      </c>
      <c r="E32" s="33">
        <f>IF(E31,E28,E27)</f>
        <v>0</v>
      </c>
      <c r="F32" s="33">
        <f>IF(F31,F28,F27)</f>
        <v>0</v>
      </c>
      <c r="G32" s="34">
        <f>IF(G31,G28,G27)</f>
        <v>0</v>
      </c>
      <c r="H32" s="8"/>
    </row>
    <row r="33" spans="1:8">
      <c r="C33" s="35" t="s">
        <v>118</v>
      </c>
      <c r="D33" s="36">
        <f>IFERROR(D32*0.85,"")</f>
        <v>0</v>
      </c>
      <c r="E33" s="36">
        <f t="shared" ref="E33:G33" si="2">IFERROR(E32*0.85,"")</f>
        <v>0</v>
      </c>
      <c r="F33" s="36">
        <f t="shared" si="2"/>
        <v>0</v>
      </c>
      <c r="G33" s="36">
        <f t="shared" si="2"/>
        <v>0</v>
      </c>
      <c r="H33" s="8" t="s">
        <v>119</v>
      </c>
    </row>
    <row r="34" spans="1:8">
      <c r="C34" s="37"/>
      <c r="D34" s="38"/>
      <c r="E34" s="38"/>
      <c r="F34" s="38"/>
      <c r="G34" s="38"/>
    </row>
    <row r="35" spans="1:8">
      <c r="C35" s="37"/>
      <c r="D35" s="38"/>
      <c r="E35" s="38"/>
      <c r="F35" s="38"/>
      <c r="G35" s="38"/>
    </row>
    <row r="36" spans="1:8">
      <c r="C36" s="2" t="s">
        <v>100</v>
      </c>
      <c r="D36" s="39"/>
      <c r="E36" s="39"/>
      <c r="F36" s="39"/>
      <c r="G36" s="39"/>
    </row>
    <row r="37" spans="1:8">
      <c r="C37" s="11"/>
      <c r="D37" s="89" t="s">
        <v>120</v>
      </c>
      <c r="E37" s="89"/>
      <c r="F37" s="89"/>
      <c r="G37" s="89"/>
    </row>
    <row r="38" spans="1:8">
      <c r="C38" s="15"/>
      <c r="D38" s="16" t="s">
        <v>108</v>
      </c>
      <c r="E38" s="17" t="s">
        <v>109</v>
      </c>
      <c r="F38" s="17" t="s">
        <v>110</v>
      </c>
      <c r="G38" s="17" t="s">
        <v>111</v>
      </c>
      <c r="H38" s="8"/>
    </row>
    <row r="39" spans="1:8">
      <c r="C39" s="8" t="s">
        <v>121</v>
      </c>
      <c r="D39" s="19"/>
      <c r="E39" s="19"/>
      <c r="F39" s="19"/>
      <c r="G39" s="40"/>
      <c r="H39" s="8" t="s">
        <v>148</v>
      </c>
    </row>
    <row r="40" spans="1:8">
      <c r="C40" s="8" t="s">
        <v>122</v>
      </c>
      <c r="D40" s="19"/>
      <c r="E40" s="19"/>
      <c r="F40" s="19"/>
      <c r="G40" s="40"/>
      <c r="H40" s="8" t="s">
        <v>149</v>
      </c>
    </row>
    <row r="41" spans="1:8">
      <c r="C41" s="8" t="s">
        <v>123</v>
      </c>
      <c r="D41" s="19"/>
      <c r="E41" s="19"/>
      <c r="F41" s="19"/>
      <c r="G41" s="40"/>
      <c r="H41" s="8" t="s">
        <v>150</v>
      </c>
    </row>
    <row r="42" spans="1:8">
      <c r="C42" s="8" t="s">
        <v>124</v>
      </c>
      <c r="D42" s="19"/>
      <c r="E42" s="19"/>
      <c r="F42" s="19"/>
      <c r="G42" s="40"/>
      <c r="H42" s="8" t="s">
        <v>158</v>
      </c>
    </row>
    <row r="43" spans="1:8">
      <c r="B43" s="71"/>
      <c r="C43" s="8" t="s">
        <v>125</v>
      </c>
      <c r="D43" s="19"/>
      <c r="E43" s="19"/>
      <c r="F43" s="19"/>
      <c r="G43" s="40"/>
      <c r="H43" s="8"/>
    </row>
    <row r="44" spans="1:8" s="42" customFormat="1">
      <c r="A44" s="67"/>
      <c r="B44" s="68"/>
      <c r="C44" s="9"/>
      <c r="D44" s="41"/>
      <c r="E44" s="41"/>
      <c r="F44" s="41"/>
      <c r="G44" s="41"/>
      <c r="H44" s="9"/>
    </row>
    <row r="45" spans="1:8">
      <c r="C45" s="8" t="s">
        <v>166</v>
      </c>
      <c r="D45" s="39">
        <f>IFERROR(IF(D39="NP","",IF(D39="ND",INDEX('substitute county yields'!$B$4:$E$103,$D$13,2),MAX(INDEX('substitute county yields'!$B$4:$E$103,$D$13,2),D39))),"")</f>
        <v>126</v>
      </c>
      <c r="E45" s="39">
        <f>IFERROR(IF(E39="NP","",IF(E39="ND",INDEX('substitute county yields'!$B$4:$E$103,$D$13,3),MAX(INDEX('substitute county yields'!$B$4:$E$103,$D$13,3),E39))),"")</f>
        <v>36</v>
      </c>
      <c r="F45" s="39">
        <f>IFERROR(IF(F39="NP","",IF(F39="ND",INDEX('substitute county yields'!$B$4:$E$103,$D$13,4),MAX(INDEX('substitute county yields'!$B$4:$E$103,$D$13,4),F39))),"")</f>
        <v>51</v>
      </c>
      <c r="G45" s="39" t="str">
        <f>IF(G39="","",G39)</f>
        <v/>
      </c>
      <c r="H45" s="8" t="s">
        <v>172</v>
      </c>
    </row>
    <row r="46" spans="1:8">
      <c r="C46" s="8" t="s">
        <v>167</v>
      </c>
      <c r="D46" s="39">
        <f>IFERROR(IF(D40="NP","",IF(D40="ND",INDEX('substitute county yields'!$B$4:$E$103,$D$13,2),MAX(INDEX('substitute county yields'!$B$4:$E$103,$D$13,2),D40))),"")</f>
        <v>126</v>
      </c>
      <c r="E46" s="39">
        <f>IFERROR(IF(E40="NP","",IF(E40="ND",INDEX('substitute county yields'!$B$4:$E$103,$D$13,3),MAX(INDEX('substitute county yields'!$B$4:$E$103,$D$13,3),E40))),"")</f>
        <v>36</v>
      </c>
      <c r="F46" s="39">
        <f>IFERROR(IF(F40="NP","",IF(F40="ND",INDEX('substitute county yields'!$B$4:$E$103,$D$13,4),MAX(INDEX('substitute county yields'!$B$4:$E$103,$D$13,4),F40))),"")</f>
        <v>51</v>
      </c>
      <c r="G46" s="39" t="str">
        <f t="shared" ref="G46:G49" si="3">IF(G40="","",G40)</f>
        <v/>
      </c>
      <c r="H46" s="8" t="s">
        <v>172</v>
      </c>
    </row>
    <row r="47" spans="1:8">
      <c r="C47" s="8" t="s">
        <v>168</v>
      </c>
      <c r="D47" s="39">
        <f>IFERROR(IF(D41="NP","",IF(D41="ND",INDEX('substitute county yields'!$B$4:$E$103,$D$13,2),MAX(INDEX('substitute county yields'!$B$4:$E$103,$D$13,2),D41))),"")</f>
        <v>126</v>
      </c>
      <c r="E47" s="39">
        <f>IFERROR(IF(E41="NP","",IF(E41="ND",INDEX('substitute county yields'!$B$4:$E$103,$D$13,3),MAX(INDEX('substitute county yields'!$B$4:$E$103,$D$13,3),E41))),"")</f>
        <v>36</v>
      </c>
      <c r="F47" s="39">
        <f>IFERROR(IF(F41="NP","",IF(F41="ND",INDEX('substitute county yields'!$B$4:$E$103,$D$13,4),MAX(INDEX('substitute county yields'!$B$4:$E$103,$D$13,4),F41))),"")</f>
        <v>51</v>
      </c>
      <c r="G47" s="39" t="str">
        <f t="shared" si="3"/>
        <v/>
      </c>
      <c r="H47" s="8" t="s">
        <v>172</v>
      </c>
    </row>
    <row r="48" spans="1:8">
      <c r="C48" s="8" t="s">
        <v>169</v>
      </c>
      <c r="D48" s="39">
        <f>IFERROR(IF(D42="NP","",IF(D42="ND",INDEX('substitute county yields'!$B$4:$E$103,$D$13,2),MAX(INDEX('substitute county yields'!$B$4:$E$103,$D$13,2),D42))),"")</f>
        <v>126</v>
      </c>
      <c r="E48" s="39">
        <f>IFERROR(IF(E42="NP","",IF(E42="ND",INDEX('substitute county yields'!$B$4:$E$103,$D$13,3),MAX(INDEX('substitute county yields'!$B$4:$E$103,$D$13,3),E42))),"")</f>
        <v>36</v>
      </c>
      <c r="F48" s="39">
        <f>IFERROR(IF(F42="NP","",IF(F42="ND",INDEX('substitute county yields'!$B$4:$E$103,$D$13,4),MAX(INDEX('substitute county yields'!$B$4:$E$103,$D$13,4),F42))),"")</f>
        <v>51</v>
      </c>
      <c r="G48" s="39" t="str">
        <f t="shared" si="3"/>
        <v/>
      </c>
      <c r="H48" s="8" t="s">
        <v>172</v>
      </c>
    </row>
    <row r="49" spans="1:9">
      <c r="C49" s="8" t="s">
        <v>170</v>
      </c>
      <c r="D49" s="39">
        <f>IFERROR(IF(D43="NP","",IF(D43="ND",INDEX('substitute county yields'!$B$4:$E$103,$D$13,2),MAX(INDEX('substitute county yields'!$B$4:$E$103,$D$13,2),D43))),"")</f>
        <v>126</v>
      </c>
      <c r="E49" s="39">
        <f>IFERROR(IF(E43="NP","",IF(E43="ND",INDEX('substitute county yields'!$B$4:$E$103,$D$13,3),MAX(INDEX('substitute county yields'!$B$4:$E$103,$D$13,3),E43))),"")</f>
        <v>36</v>
      </c>
      <c r="F49" s="39">
        <f>IFERROR(IF(F43="NP","",IF(F43="ND",INDEX('substitute county yields'!$B$4:$E$103,$D$13,4),MAX(INDEX('substitute county yields'!$B$4:$E$103,$D$13,4),F43))),"")</f>
        <v>51</v>
      </c>
      <c r="G49" s="39" t="str">
        <f t="shared" si="3"/>
        <v/>
      </c>
      <c r="H49" s="8" t="s">
        <v>172</v>
      </c>
    </row>
    <row r="50" spans="1:9">
      <c r="C50" s="8"/>
      <c r="D50" s="11"/>
      <c r="E50" s="11"/>
      <c r="F50" s="43"/>
      <c r="G50" s="43"/>
      <c r="H50" s="8"/>
      <c r="I50" s="10"/>
    </row>
    <row r="51" spans="1:9">
      <c r="C51" s="8" t="s">
        <v>171</v>
      </c>
      <c r="D51" s="44">
        <f>+IFERROR(ROUND(0.9*AVERAGE(D45:D49),1),0)</f>
        <v>113.4</v>
      </c>
      <c r="E51" s="44">
        <f>+IFERROR(ROUND(0.9*AVERAGE(E45:E49),1),0)</f>
        <v>32.4</v>
      </c>
      <c r="F51" s="44">
        <f>+IFERROR(ROUND(0.9*AVERAGE(F45:F49),1),0)</f>
        <v>45.9</v>
      </c>
      <c r="G51" s="44">
        <f>+IFERROR(ROUND(0.9*AVERAGE(G45:G49),1),0)</f>
        <v>0</v>
      </c>
      <c r="H51" s="8"/>
    </row>
    <row r="52" spans="1:9">
      <c r="C52" s="8"/>
      <c r="D52" s="10"/>
      <c r="E52" s="10"/>
      <c r="F52" s="10"/>
      <c r="G52" s="10"/>
      <c r="H52" s="8"/>
    </row>
    <row r="53" spans="1:9">
      <c r="C53" s="8" t="s">
        <v>142</v>
      </c>
      <c r="D53" s="45"/>
      <c r="E53" s="45"/>
      <c r="F53" s="45"/>
      <c r="G53" s="46"/>
      <c r="H53" s="8" t="s">
        <v>126</v>
      </c>
    </row>
    <row r="54" spans="1:9">
      <c r="C54" s="8" t="s">
        <v>127</v>
      </c>
      <c r="D54" s="39">
        <f>+D51</f>
        <v>113.4</v>
      </c>
      <c r="E54" s="39">
        <f>+E51</f>
        <v>32.4</v>
      </c>
      <c r="F54" s="39">
        <f>+F51</f>
        <v>45.9</v>
      </c>
      <c r="G54" s="39">
        <f>+G51</f>
        <v>0</v>
      </c>
      <c r="H54" s="8"/>
    </row>
    <row r="55" spans="1:9">
      <c r="C55" s="8"/>
      <c r="D55" s="39"/>
      <c r="E55" s="39"/>
      <c r="F55" s="39"/>
      <c r="G55" s="39"/>
      <c r="H55" s="8"/>
    </row>
    <row r="56" spans="1:9">
      <c r="C56" s="8" t="s">
        <v>128</v>
      </c>
      <c r="D56" s="64" t="b">
        <v>0</v>
      </c>
      <c r="E56" s="64" t="b">
        <v>0</v>
      </c>
      <c r="F56" s="64" t="b">
        <v>0</v>
      </c>
      <c r="G56" s="64" t="b">
        <v>0</v>
      </c>
      <c r="H56" s="8" t="s">
        <v>129</v>
      </c>
    </row>
    <row r="57" spans="1:9">
      <c r="C57" s="8"/>
      <c r="D57" s="39"/>
      <c r="E57" s="39"/>
      <c r="F57" s="39"/>
      <c r="G57" s="39"/>
      <c r="H57" s="8"/>
    </row>
    <row r="58" spans="1:9">
      <c r="C58" s="47"/>
      <c r="D58" s="84" t="s">
        <v>130</v>
      </c>
      <c r="E58" s="84"/>
      <c r="F58" s="84"/>
      <c r="G58" s="84"/>
      <c r="H58" s="8"/>
    </row>
    <row r="59" spans="1:9">
      <c r="C59" s="47" t="s">
        <v>120</v>
      </c>
      <c r="D59" s="48">
        <f>+IF(D56,D54,D53)</f>
        <v>0</v>
      </c>
      <c r="E59" s="48">
        <f>+IF(E56,E54,E53)</f>
        <v>0</v>
      </c>
      <c r="F59" s="48">
        <f>+IF(F56,F54,F53)</f>
        <v>0</v>
      </c>
      <c r="G59" s="48">
        <f>+IF(G56,G54,G53)</f>
        <v>0</v>
      </c>
      <c r="H59" s="8"/>
    </row>
    <row r="60" spans="1:9">
      <c r="C60" s="49"/>
      <c r="D60" s="50"/>
      <c r="E60" s="50"/>
      <c r="F60" s="50"/>
      <c r="G60" s="50"/>
      <c r="H60" s="51"/>
    </row>
    <row r="61" spans="1:9">
      <c r="D61" s="39"/>
      <c r="E61" s="39"/>
      <c r="F61" s="39"/>
      <c r="G61" s="39"/>
    </row>
    <row r="62" spans="1:9" s="68" customFormat="1">
      <c r="A62" s="67"/>
      <c r="C62" s="37"/>
      <c r="D62" s="65"/>
      <c r="E62" s="65"/>
      <c r="F62" s="65"/>
      <c r="G62" s="65"/>
    </row>
    <row r="63" spans="1:9" s="68" customFormat="1" ht="13.15" customHeight="1">
      <c r="A63" s="67"/>
      <c r="C63" s="80" t="s">
        <v>152</v>
      </c>
      <c r="D63" s="80"/>
      <c r="E63" s="80"/>
      <c r="F63" s="80"/>
      <c r="G63" s="80"/>
    </row>
    <row r="64" spans="1:9" s="68" customFormat="1" ht="14.45" customHeight="1">
      <c r="A64" s="67"/>
      <c r="C64" s="80"/>
      <c r="D64" s="80"/>
      <c r="E64" s="80"/>
      <c r="F64" s="80"/>
      <c r="G64" s="80"/>
    </row>
    <row r="65" spans="1:8" s="68" customFormat="1" ht="14.45" customHeight="1">
      <c r="A65" s="67"/>
      <c r="C65" s="81" t="s">
        <v>153</v>
      </c>
      <c r="D65" s="81"/>
      <c r="E65" s="81"/>
      <c r="F65" s="81"/>
      <c r="G65" s="81"/>
    </row>
    <row r="66" spans="1:8" s="68" customFormat="1" ht="14.45" customHeight="1">
      <c r="A66" s="67"/>
      <c r="C66" s="81"/>
      <c r="D66" s="81"/>
      <c r="E66" s="81"/>
      <c r="F66" s="81"/>
      <c r="G66" s="81"/>
    </row>
    <row r="67" spans="1:8" s="68" customFormat="1">
      <c r="A67" s="67"/>
      <c r="C67" s="56" t="s">
        <v>174</v>
      </c>
    </row>
    <row r="68" spans="1:8" s="68" customFormat="1">
      <c r="A68" s="67"/>
      <c r="C68" s="79" t="s">
        <v>177</v>
      </c>
      <c r="H68" s="54"/>
    </row>
    <row r="69" spans="1:8" s="68" customFormat="1">
      <c r="A69" s="67"/>
      <c r="C69" s="73" t="s">
        <v>154</v>
      </c>
      <c r="H69" s="55"/>
    </row>
    <row r="70" spans="1:8" s="68" customFormat="1" ht="17.45" customHeight="1">
      <c r="A70" s="67"/>
      <c r="C70" s="82" t="s">
        <v>155</v>
      </c>
      <c r="D70" s="82"/>
      <c r="E70" s="82"/>
      <c r="F70" s="82"/>
      <c r="G70" s="82"/>
      <c r="H70" s="82"/>
    </row>
    <row r="71" spans="1:8" s="68" customFormat="1" ht="15" customHeight="1">
      <c r="A71" s="67"/>
      <c r="C71" s="82"/>
      <c r="D71" s="82"/>
      <c r="E71" s="82"/>
      <c r="F71" s="82"/>
      <c r="G71" s="82"/>
      <c r="H71" s="82"/>
    </row>
    <row r="72" spans="1:8" s="68" customFormat="1">
      <c r="A72" s="67"/>
      <c r="C72" s="82" t="s">
        <v>156</v>
      </c>
      <c r="D72" s="82"/>
      <c r="E72" s="82"/>
      <c r="F72" s="82"/>
      <c r="G72" s="82"/>
      <c r="H72" s="82"/>
    </row>
    <row r="73" spans="1:8" s="68" customFormat="1" ht="10.9" customHeight="1">
      <c r="A73" s="67"/>
      <c r="C73" s="82"/>
      <c r="D73" s="82"/>
      <c r="E73" s="82"/>
      <c r="F73" s="82"/>
      <c r="G73" s="82"/>
      <c r="H73" s="82"/>
    </row>
    <row r="74" spans="1:8" s="68" customFormat="1">
      <c r="A74" s="67"/>
    </row>
    <row r="75" spans="1:8" s="68" customFormat="1">
      <c r="A75" s="67"/>
      <c r="H75" s="57"/>
    </row>
    <row r="76" spans="1:8">
      <c r="C76" s="37"/>
      <c r="D76" s="65"/>
      <c r="E76" s="65"/>
      <c r="F76" s="65"/>
      <c r="G76" s="65"/>
    </row>
    <row r="77" spans="1:8" ht="15">
      <c r="C77" s="11"/>
      <c r="D77" s="53"/>
      <c r="E77" s="11"/>
      <c r="F77" s="52"/>
      <c r="G77" s="52"/>
    </row>
    <row r="82" spans="8:8">
      <c r="H82" s="57"/>
    </row>
  </sheetData>
  <sheetProtection algorithmName="SHA-512" hashValue="PjSA/XKtyD00ZXJpSKFdMJ+bf6GZ/IIHSem0JpgKVg21P3dODhZGPNuiKxG4Fho1FtnI4IdAEHmvdUbtclj5aw==" saltValue="Re7qhB0YSGhiMTI7w8Bcow==" spinCount="100000" sheet="1" objects="1" scenarios="1"/>
  <mergeCells count="12">
    <mergeCell ref="C72:H73"/>
    <mergeCell ref="C1:H1"/>
    <mergeCell ref="C3:G3"/>
    <mergeCell ref="D10:G10"/>
    <mergeCell ref="D11:G11"/>
    <mergeCell ref="D14:E14"/>
    <mergeCell ref="D18:G18"/>
    <mergeCell ref="D37:G37"/>
    <mergeCell ref="D58:G58"/>
    <mergeCell ref="C63:G64"/>
    <mergeCell ref="C65:G66"/>
    <mergeCell ref="C70:H71"/>
  </mergeCells>
  <conditionalFormatting sqref="G45:G49">
    <cfRule type="cellIs" priority="4" stopIfTrue="1" operator="equal">
      <formula>""</formula>
    </cfRule>
  </conditionalFormatting>
  <conditionalFormatting sqref="D45:F49">
    <cfRule type="cellIs" priority="1" stopIfTrue="1" operator="equal">
      <formula>""</formula>
    </cfRule>
  </conditionalFormatting>
  <dataValidations count="1">
    <dataValidation type="list" allowBlank="1" showInputMessage="1" showErrorMessage="1" sqref="D14:E14">
      <formula1>Counties1</formula1>
    </dataValidation>
  </dataValidations>
  <hyperlinks>
    <hyperlink ref="C65:G66" r:id="rId1" display="Prepared by Alejandro Plastina and Chad Hart, Iowa State University Extension Economists. Send questions or comments to plastina@iastate.edu. "/>
    <hyperlink ref="C3:G3" r:id="rId2" display="View Information File A1-35, Base Acreage Realloacation and Payment Yield Update for more information."/>
  </hyperlinks>
  <pageMargins left="0.4" right="0.25" top="0.93" bottom="0.28999999999999998" header="0.5" footer="0.35"/>
  <pageSetup scale="71"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Check Box 1">
              <controlPr defaultSize="0" autoFill="0" autoLine="0" autoPict="0">
                <anchor moveWithCells="1">
                  <from>
                    <xdr:col>2</xdr:col>
                    <xdr:colOff>1190625</xdr:colOff>
                    <xdr:row>29</xdr:row>
                    <xdr:rowOff>85725</xdr:rowOff>
                  </from>
                  <to>
                    <xdr:col>2</xdr:col>
                    <xdr:colOff>1676400</xdr:colOff>
                    <xdr:row>30</xdr:row>
                    <xdr:rowOff>133350</xdr:rowOff>
                  </to>
                </anchor>
              </controlPr>
            </control>
          </mc:Choice>
        </mc:AlternateContent>
        <mc:AlternateContent xmlns:mc="http://schemas.openxmlformats.org/markup-compatibility/2006">
          <mc:Choice Requires="x14">
            <control shapeId="5122" r:id="rId7" name="Check Box 2">
              <controlPr defaultSize="0" autoFill="0" autoLine="0" autoPict="0" altText="Corn: Yes">
                <anchor moveWithCells="1">
                  <from>
                    <xdr:col>3</xdr:col>
                    <xdr:colOff>9525</xdr:colOff>
                    <xdr:row>55</xdr:row>
                    <xdr:rowOff>9525</xdr:rowOff>
                  </from>
                  <to>
                    <xdr:col>3</xdr:col>
                    <xdr:colOff>742950</xdr:colOff>
                    <xdr:row>56</xdr:row>
                    <xdr:rowOff>57150</xdr:rowOff>
                  </to>
                </anchor>
              </controlPr>
            </control>
          </mc:Choice>
        </mc:AlternateContent>
        <mc:AlternateContent xmlns:mc="http://schemas.openxmlformats.org/markup-compatibility/2006">
          <mc:Choice Requires="x14">
            <control shapeId="5123" r:id="rId8" name="Check Box 3">
              <controlPr defaultSize="0" autoFill="0" autoLine="0" autoPict="0" altText="Soy: Yes">
                <anchor moveWithCells="1">
                  <from>
                    <xdr:col>4</xdr:col>
                    <xdr:colOff>19050</xdr:colOff>
                    <xdr:row>55</xdr:row>
                    <xdr:rowOff>9525</xdr:rowOff>
                  </from>
                  <to>
                    <xdr:col>4</xdr:col>
                    <xdr:colOff>742950</xdr:colOff>
                    <xdr:row>56</xdr:row>
                    <xdr:rowOff>57150</xdr:rowOff>
                  </to>
                </anchor>
              </controlPr>
            </control>
          </mc:Choice>
        </mc:AlternateContent>
        <mc:AlternateContent xmlns:mc="http://schemas.openxmlformats.org/markup-compatibility/2006">
          <mc:Choice Requires="x14">
            <control shapeId="5124" r:id="rId9" name="Check Box 4">
              <controlPr defaultSize="0" autoFill="0" autoLine="0" autoPict="0" altText="Oats: Yes">
                <anchor moveWithCells="1">
                  <from>
                    <xdr:col>5</xdr:col>
                    <xdr:colOff>19050</xdr:colOff>
                    <xdr:row>55</xdr:row>
                    <xdr:rowOff>9525</xdr:rowOff>
                  </from>
                  <to>
                    <xdr:col>5</xdr:col>
                    <xdr:colOff>742950</xdr:colOff>
                    <xdr:row>56</xdr:row>
                    <xdr:rowOff>57150</xdr:rowOff>
                  </to>
                </anchor>
              </controlPr>
            </control>
          </mc:Choice>
        </mc:AlternateContent>
        <mc:AlternateContent xmlns:mc="http://schemas.openxmlformats.org/markup-compatibility/2006">
          <mc:Choice Requires="x14">
            <control shapeId="5125" r:id="rId10" name="Check Box 5">
              <controlPr defaultSize="0" autoFill="0" autoLine="0" autoPict="0" altText="Wheat: Yes">
                <anchor moveWithCells="1">
                  <from>
                    <xdr:col>6</xdr:col>
                    <xdr:colOff>9525</xdr:colOff>
                    <xdr:row>55</xdr:row>
                    <xdr:rowOff>9525</xdr:rowOff>
                  </from>
                  <to>
                    <xdr:col>6</xdr:col>
                    <xdr:colOff>742950</xdr:colOff>
                    <xdr:row>56</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5" operator="equal" id="{18B1508E-655E-415D-BAC5-B00B63E1693A}">
            <xm:f>'substitute county yields'!$D$116</xm:f>
            <x14:dxf>
              <font>
                <color rgb="FFC00000"/>
              </font>
              <fill>
                <patternFill>
                  <bgColor rgb="FFFFCCCC"/>
                </patternFill>
              </fill>
            </x14:dxf>
          </x14:cfRule>
          <xm:sqref>E45:E49</xm:sqref>
        </x14:conditionalFormatting>
        <x14:conditionalFormatting xmlns:xm="http://schemas.microsoft.com/office/excel/2006/main">
          <x14:cfRule type="cellIs" priority="3" operator="equal" id="{A8B0C5EE-4F12-464B-83C6-5E68B37025B1}">
            <xm:f>'substitute county yields'!$E$116</xm:f>
            <x14:dxf>
              <font>
                <color rgb="FFC00000"/>
              </font>
              <fill>
                <patternFill>
                  <bgColor rgb="FFFFCCCC"/>
                </patternFill>
              </fill>
            </x14:dxf>
          </x14:cfRule>
          <xm:sqref>F45:F49</xm:sqref>
        </x14:conditionalFormatting>
        <x14:conditionalFormatting xmlns:xm="http://schemas.microsoft.com/office/excel/2006/main">
          <x14:cfRule type="cellIs" priority="2" operator="equal" id="{25C76E28-0307-4180-8208-D89AF549150D}">
            <xm:f>'substitute county yields'!$C$116</xm:f>
            <x14:dxf>
              <font>
                <color rgb="FFC00000"/>
              </font>
              <fill>
                <patternFill>
                  <fgColor auto="1"/>
                  <bgColor rgb="FFFFCCCC"/>
                </patternFill>
              </fill>
            </x14:dxf>
          </x14:cfRule>
          <xm:sqref>D45:D49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82"/>
  <sheetViews>
    <sheetView showGridLines="0" workbookViewId="0"/>
  </sheetViews>
  <sheetFormatPr defaultColWidth="8.85546875" defaultRowHeight="12.75"/>
  <cols>
    <col min="1" max="1" width="1.7109375" style="67" customWidth="1"/>
    <col min="2" max="2" width="1.7109375" style="68" customWidth="1"/>
    <col min="3" max="3" width="37" style="1" customWidth="1"/>
    <col min="4" max="7" width="17.42578125" style="1" customWidth="1"/>
    <col min="8" max="8" width="61.42578125" style="1" customWidth="1"/>
    <col min="9" max="16384" width="8.85546875" style="1"/>
  </cols>
  <sheetData>
    <row r="1" spans="1:8" s="66" customFormat="1" ht="21" customHeight="1" thickBot="1">
      <c r="C1" s="85" t="s">
        <v>164</v>
      </c>
      <c r="D1" s="85"/>
      <c r="E1" s="85"/>
      <c r="F1" s="85"/>
      <c r="G1" s="85"/>
      <c r="H1" s="85"/>
    </row>
    <row r="2" spans="1:8" s="68" customFormat="1" ht="16.5" thickTop="1">
      <c r="A2" s="67"/>
      <c r="C2" s="75" t="s">
        <v>157</v>
      </c>
      <c r="D2" s="74"/>
      <c r="E2" s="74"/>
      <c r="F2" s="74"/>
      <c r="G2" s="74"/>
      <c r="H2" s="74"/>
    </row>
    <row r="3" spans="1:8" s="68" customFormat="1">
      <c r="A3" s="67"/>
      <c r="C3" s="83" t="s">
        <v>159</v>
      </c>
      <c r="D3" s="83"/>
      <c r="E3" s="83"/>
      <c r="F3" s="83"/>
      <c r="G3" s="83"/>
      <c r="H3" s="76"/>
    </row>
    <row r="4" spans="1:8" s="68" customFormat="1">
      <c r="A4" s="67"/>
      <c r="C4" s="76"/>
      <c r="D4" s="76"/>
      <c r="E4" s="76"/>
      <c r="F4" s="76"/>
      <c r="G4" s="76"/>
      <c r="H4" s="76"/>
    </row>
    <row r="5" spans="1:8" ht="15.75">
      <c r="C5" s="2" t="s">
        <v>98</v>
      </c>
      <c r="E5" s="3"/>
      <c r="F5" s="3"/>
      <c r="G5" s="3"/>
      <c r="H5" s="3"/>
    </row>
    <row r="6" spans="1:8">
      <c r="C6" s="2" t="s">
        <v>99</v>
      </c>
      <c r="E6" s="4"/>
      <c r="F6" s="4"/>
      <c r="G6" s="4"/>
      <c r="H6" s="4"/>
    </row>
    <row r="7" spans="1:8">
      <c r="C7" s="2" t="s">
        <v>100</v>
      </c>
      <c r="F7" s="4"/>
      <c r="G7" s="4"/>
      <c r="H7" s="4"/>
    </row>
    <row r="8" spans="1:8">
      <c r="C8" s="2"/>
      <c r="F8" s="4"/>
      <c r="G8" s="4"/>
      <c r="H8" s="4"/>
    </row>
    <row r="9" spans="1:8">
      <c r="D9" s="5" t="s">
        <v>101</v>
      </c>
      <c r="E9" s="4"/>
      <c r="F9" s="4"/>
      <c r="G9" s="4"/>
      <c r="H9" s="4"/>
    </row>
    <row r="10" spans="1:8">
      <c r="C10" s="1" t="s">
        <v>102</v>
      </c>
      <c r="D10" s="86"/>
      <c r="E10" s="87"/>
      <c r="F10" s="87"/>
      <c r="G10" s="87"/>
      <c r="H10" s="65" t="s">
        <v>103</v>
      </c>
    </row>
    <row r="11" spans="1:8">
      <c r="C11" s="7" t="s">
        <v>104</v>
      </c>
      <c r="D11" s="88"/>
      <c r="E11" s="88"/>
      <c r="F11" s="88"/>
      <c r="G11" s="88"/>
      <c r="H11" s="65"/>
    </row>
    <row r="12" spans="1:8" s="10" customFormat="1">
      <c r="A12" s="69"/>
      <c r="B12" s="70"/>
      <c r="C12" s="7"/>
      <c r="D12" s="13"/>
      <c r="E12" s="13"/>
      <c r="F12" s="13"/>
      <c r="G12" s="13"/>
      <c r="H12" s="59"/>
    </row>
    <row r="13" spans="1:8">
      <c r="C13" s="50"/>
      <c r="D13" s="77">
        <f>MATCH(D14,'substitute county yields'!N:N,0)</f>
        <v>8</v>
      </c>
      <c r="E13" s="10"/>
      <c r="F13" s="10"/>
      <c r="G13" s="10"/>
      <c r="H13" s="11"/>
    </row>
    <row r="14" spans="1:8">
      <c r="C14" s="72" t="s">
        <v>105</v>
      </c>
      <c r="D14" s="90" t="s">
        <v>7</v>
      </c>
      <c r="E14" s="91"/>
      <c r="G14" s="10"/>
      <c r="H14" s="11" t="s">
        <v>106</v>
      </c>
    </row>
    <row r="15" spans="1:8">
      <c r="C15" s="78" t="str">
        <f>+IF(OR($D$13=78,$D$13=79),"Note: ","")</f>
        <v/>
      </c>
      <c r="D15" s="78" t="str">
        <f>+IF(OR($D$13=78,$D$13=79),"FSA treats East and West Pottawattamie as one county","")</f>
        <v/>
      </c>
      <c r="E15" s="12"/>
      <c r="F15" s="10"/>
      <c r="G15" s="10"/>
      <c r="H15" s="11"/>
    </row>
    <row r="16" spans="1:8">
      <c r="C16" s="7"/>
      <c r="D16" s="13"/>
      <c r="E16" s="13"/>
      <c r="F16" s="13"/>
      <c r="G16" s="13"/>
      <c r="H16" s="14"/>
    </row>
    <row r="17" spans="3:8">
      <c r="C17" s="2" t="s">
        <v>99</v>
      </c>
      <c r="D17" s="13"/>
      <c r="E17" s="13"/>
      <c r="F17" s="13"/>
      <c r="G17" s="13"/>
      <c r="H17" s="14"/>
    </row>
    <row r="18" spans="3:8">
      <c r="D18" s="89" t="s">
        <v>107</v>
      </c>
      <c r="E18" s="89"/>
      <c r="F18" s="89"/>
      <c r="G18" s="89"/>
    </row>
    <row r="19" spans="3:8">
      <c r="C19" s="15"/>
      <c r="D19" s="16" t="s">
        <v>108</v>
      </c>
      <c r="E19" s="17" t="s">
        <v>109</v>
      </c>
      <c r="F19" s="17" t="s">
        <v>110</v>
      </c>
      <c r="G19" s="18" t="s">
        <v>111</v>
      </c>
      <c r="H19" s="8"/>
    </row>
    <row r="20" spans="3:8">
      <c r="C20" s="8" t="s">
        <v>143</v>
      </c>
      <c r="D20" s="19"/>
      <c r="E20" s="19"/>
      <c r="F20" s="19"/>
      <c r="G20" s="19"/>
      <c r="H20" s="8" t="s">
        <v>147</v>
      </c>
    </row>
    <row r="21" spans="3:8">
      <c r="C21" s="8" t="s">
        <v>144</v>
      </c>
      <c r="D21" s="19"/>
      <c r="E21" s="19"/>
      <c r="F21" s="19"/>
      <c r="G21" s="19"/>
      <c r="H21" s="8"/>
    </row>
    <row r="22" spans="3:8">
      <c r="C22" s="8" t="s">
        <v>145</v>
      </c>
      <c r="D22" s="19"/>
      <c r="E22" s="19"/>
      <c r="F22" s="19"/>
      <c r="G22" s="19"/>
      <c r="H22" s="8"/>
    </row>
    <row r="23" spans="3:8">
      <c r="C23" s="8" t="s">
        <v>146</v>
      </c>
      <c r="D23" s="19"/>
      <c r="E23" s="19"/>
      <c r="F23" s="19"/>
      <c r="G23" s="19"/>
      <c r="H23" s="8"/>
    </row>
    <row r="24" spans="3:8">
      <c r="C24" s="8" t="s">
        <v>112</v>
      </c>
      <c r="D24" s="20">
        <f>SUM(D20:D23)/4</f>
        <v>0</v>
      </c>
      <c r="E24" s="20">
        <f>SUM(E20:E23)/4</f>
        <v>0</v>
      </c>
      <c r="F24" s="20">
        <f>SUM(F20:F23)/4</f>
        <v>0</v>
      </c>
      <c r="G24" s="21">
        <f>SUM(G20:G23)/4</f>
        <v>0</v>
      </c>
      <c r="H24" s="8"/>
    </row>
    <row r="25" spans="3:8" ht="15">
      <c r="C25" s="8" t="s">
        <v>113</v>
      </c>
      <c r="D25" s="22" t="str">
        <f>+IFERROR(D24/SUM($D$24:$G$24),"")</f>
        <v/>
      </c>
      <c r="E25" s="22" t="str">
        <f t="shared" ref="E25:G25" si="0">+IFERROR(E24/SUM($D$24:$G$24),"")</f>
        <v/>
      </c>
      <c r="F25" s="22" t="str">
        <f t="shared" si="0"/>
        <v/>
      </c>
      <c r="G25" s="23" t="str">
        <f t="shared" si="0"/>
        <v/>
      </c>
      <c r="H25" s="8"/>
    </row>
    <row r="26" spans="3:8">
      <c r="C26" s="8"/>
      <c r="D26" s="20"/>
      <c r="E26" s="20"/>
      <c r="F26" s="20"/>
      <c r="G26" s="21"/>
      <c r="H26" s="8"/>
    </row>
    <row r="27" spans="3:8">
      <c r="C27" s="8" t="s">
        <v>140</v>
      </c>
      <c r="D27" s="24"/>
      <c r="E27" s="24"/>
      <c r="F27" s="24"/>
      <c r="G27" s="24"/>
      <c r="H27" s="25"/>
    </row>
    <row r="28" spans="3:8">
      <c r="C28" s="8" t="s">
        <v>114</v>
      </c>
      <c r="D28" s="26" t="str">
        <f>+IFERROR(ROUND(D25*SUM($D$27:$G$27),2),"")</f>
        <v/>
      </c>
      <c r="E28" s="26" t="str">
        <f t="shared" ref="E28:G28" si="1">+IFERROR(ROUND(E25*SUM($D$27:$G$27),2),"")</f>
        <v/>
      </c>
      <c r="F28" s="26" t="str">
        <f t="shared" si="1"/>
        <v/>
      </c>
      <c r="G28" s="26" t="str">
        <f t="shared" si="1"/>
        <v/>
      </c>
      <c r="H28" s="8" t="s">
        <v>115</v>
      </c>
    </row>
    <row r="29" spans="3:8">
      <c r="C29" s="8"/>
      <c r="D29" s="27"/>
      <c r="E29" s="28"/>
      <c r="F29" s="27"/>
      <c r="G29" s="29"/>
      <c r="H29" s="30"/>
    </row>
    <row r="30" spans="3:8">
      <c r="C30" s="8"/>
      <c r="D30" s="31"/>
      <c r="E30" s="31"/>
      <c r="F30" s="31"/>
      <c r="G30" s="32"/>
      <c r="H30" s="25"/>
    </row>
    <row r="31" spans="3:8">
      <c r="C31" s="8" t="s">
        <v>116</v>
      </c>
      <c r="D31" s="62" t="b">
        <v>0</v>
      </c>
      <c r="E31" s="62" t="b">
        <f>D31</f>
        <v>0</v>
      </c>
      <c r="F31" s="62" t="b">
        <f>D31</f>
        <v>0</v>
      </c>
      <c r="G31" s="63" t="b">
        <f>E31</f>
        <v>0</v>
      </c>
      <c r="H31" s="8" t="s">
        <v>117</v>
      </c>
    </row>
    <row r="32" spans="3:8">
      <c r="C32" s="8" t="s">
        <v>141</v>
      </c>
      <c r="D32" s="33">
        <f>IF(D31,D28,D27)</f>
        <v>0</v>
      </c>
      <c r="E32" s="33">
        <f>IF(E31,E28,E27)</f>
        <v>0</v>
      </c>
      <c r="F32" s="33">
        <f>IF(F31,F28,F27)</f>
        <v>0</v>
      </c>
      <c r="G32" s="34">
        <f>IF(G31,G28,G27)</f>
        <v>0</v>
      </c>
      <c r="H32" s="8"/>
    </row>
    <row r="33" spans="1:8">
      <c r="C33" s="35" t="s">
        <v>118</v>
      </c>
      <c r="D33" s="36">
        <f>IFERROR(D32*0.85,"")</f>
        <v>0</v>
      </c>
      <c r="E33" s="36">
        <f t="shared" ref="E33:G33" si="2">IFERROR(E32*0.85,"")</f>
        <v>0</v>
      </c>
      <c r="F33" s="36">
        <f t="shared" si="2"/>
        <v>0</v>
      </c>
      <c r="G33" s="36">
        <f t="shared" si="2"/>
        <v>0</v>
      </c>
      <c r="H33" s="8" t="s">
        <v>119</v>
      </c>
    </row>
    <row r="34" spans="1:8">
      <c r="C34" s="37"/>
      <c r="D34" s="38"/>
      <c r="E34" s="38"/>
      <c r="F34" s="38"/>
      <c r="G34" s="38"/>
    </row>
    <row r="35" spans="1:8">
      <c r="C35" s="37"/>
      <c r="D35" s="38"/>
      <c r="E35" s="38"/>
      <c r="F35" s="38"/>
      <c r="G35" s="38"/>
    </row>
    <row r="36" spans="1:8">
      <c r="C36" s="2" t="s">
        <v>100</v>
      </c>
      <c r="D36" s="39"/>
      <c r="E36" s="39"/>
      <c r="F36" s="39"/>
      <c r="G36" s="39"/>
    </row>
    <row r="37" spans="1:8">
      <c r="C37" s="11"/>
      <c r="D37" s="89" t="s">
        <v>120</v>
      </c>
      <c r="E37" s="89"/>
      <c r="F37" s="89"/>
      <c r="G37" s="89"/>
    </row>
    <row r="38" spans="1:8">
      <c r="C38" s="15"/>
      <c r="D38" s="16" t="s">
        <v>108</v>
      </c>
      <c r="E38" s="17" t="s">
        <v>109</v>
      </c>
      <c r="F38" s="17" t="s">
        <v>110</v>
      </c>
      <c r="G38" s="17" t="s">
        <v>111</v>
      </c>
      <c r="H38" s="8"/>
    </row>
    <row r="39" spans="1:8">
      <c r="C39" s="8" t="s">
        <v>121</v>
      </c>
      <c r="D39" s="19"/>
      <c r="E39" s="19"/>
      <c r="F39" s="19"/>
      <c r="G39" s="40"/>
      <c r="H39" s="8" t="s">
        <v>148</v>
      </c>
    </row>
    <row r="40" spans="1:8">
      <c r="C40" s="8" t="s">
        <v>122</v>
      </c>
      <c r="D40" s="19"/>
      <c r="E40" s="19"/>
      <c r="F40" s="19"/>
      <c r="G40" s="40"/>
      <c r="H40" s="8" t="s">
        <v>149</v>
      </c>
    </row>
    <row r="41" spans="1:8">
      <c r="C41" s="8" t="s">
        <v>123</v>
      </c>
      <c r="D41" s="19"/>
      <c r="E41" s="19"/>
      <c r="F41" s="19"/>
      <c r="G41" s="40"/>
      <c r="H41" s="8" t="s">
        <v>150</v>
      </c>
    </row>
    <row r="42" spans="1:8">
      <c r="C42" s="8" t="s">
        <v>124</v>
      </c>
      <c r="D42" s="19"/>
      <c r="E42" s="19"/>
      <c r="F42" s="19"/>
      <c r="G42" s="40"/>
      <c r="H42" s="8" t="s">
        <v>158</v>
      </c>
    </row>
    <row r="43" spans="1:8">
      <c r="B43" s="71"/>
      <c r="C43" s="8" t="s">
        <v>125</v>
      </c>
      <c r="D43" s="19"/>
      <c r="E43" s="19"/>
      <c r="F43" s="19"/>
      <c r="G43" s="40"/>
      <c r="H43" s="8"/>
    </row>
    <row r="44" spans="1:8" s="42" customFormat="1">
      <c r="A44" s="67"/>
      <c r="B44" s="68"/>
      <c r="C44" s="9"/>
      <c r="D44" s="41"/>
      <c r="E44" s="41"/>
      <c r="F44" s="41"/>
      <c r="G44" s="41"/>
      <c r="H44" s="9"/>
    </row>
    <row r="45" spans="1:8">
      <c r="C45" s="8" t="s">
        <v>166</v>
      </c>
      <c r="D45" s="39">
        <f>IFERROR(IF(D39="NP","",IF(D39="ND",INDEX('substitute county yields'!$B$4:$E$103,$D$13,2),MAX(INDEX('substitute county yields'!$B$4:$E$103,$D$13,2),D39))),"")</f>
        <v>126</v>
      </c>
      <c r="E45" s="39">
        <f>IFERROR(IF(E39="NP","",IF(E39="ND",INDEX('substitute county yields'!$B$4:$E$103,$D$13,3),MAX(INDEX('substitute county yields'!$B$4:$E$103,$D$13,3),E39))),"")</f>
        <v>36</v>
      </c>
      <c r="F45" s="39">
        <f>IFERROR(IF(F39="NP","",IF(F39="ND",INDEX('substitute county yields'!$B$4:$E$103,$D$13,4),MAX(INDEX('substitute county yields'!$B$4:$E$103,$D$13,4),F39))),"")</f>
        <v>51</v>
      </c>
      <c r="G45" s="39" t="str">
        <f>IF(G39="","",G39)</f>
        <v/>
      </c>
      <c r="H45" s="8" t="s">
        <v>172</v>
      </c>
    </row>
    <row r="46" spans="1:8">
      <c r="C46" s="8" t="s">
        <v>167</v>
      </c>
      <c r="D46" s="39">
        <f>IFERROR(IF(D40="NP","",IF(D40="ND",INDEX('substitute county yields'!$B$4:$E$103,$D$13,2),MAX(INDEX('substitute county yields'!$B$4:$E$103,$D$13,2),D40))),"")</f>
        <v>126</v>
      </c>
      <c r="E46" s="39">
        <f>IFERROR(IF(E40="NP","",IF(E40="ND",INDEX('substitute county yields'!$B$4:$E$103,$D$13,3),MAX(INDEX('substitute county yields'!$B$4:$E$103,$D$13,3),E40))),"")</f>
        <v>36</v>
      </c>
      <c r="F46" s="39">
        <f>IFERROR(IF(F40="NP","",IF(F40="ND",INDEX('substitute county yields'!$B$4:$E$103,$D$13,4),MAX(INDEX('substitute county yields'!$B$4:$E$103,$D$13,4),F40))),"")</f>
        <v>51</v>
      </c>
      <c r="G46" s="39" t="str">
        <f t="shared" ref="G46:G49" si="3">IF(G40="","",G40)</f>
        <v/>
      </c>
      <c r="H46" s="8" t="s">
        <v>172</v>
      </c>
    </row>
    <row r="47" spans="1:8">
      <c r="C47" s="8" t="s">
        <v>168</v>
      </c>
      <c r="D47" s="39">
        <f>IFERROR(IF(D41="NP","",IF(D41="ND",INDEX('substitute county yields'!$B$4:$E$103,$D$13,2),MAX(INDEX('substitute county yields'!$B$4:$E$103,$D$13,2),D41))),"")</f>
        <v>126</v>
      </c>
      <c r="E47" s="39">
        <f>IFERROR(IF(E41="NP","",IF(E41="ND",INDEX('substitute county yields'!$B$4:$E$103,$D$13,3),MAX(INDEX('substitute county yields'!$B$4:$E$103,$D$13,3),E41))),"")</f>
        <v>36</v>
      </c>
      <c r="F47" s="39">
        <f>IFERROR(IF(F41="NP","",IF(F41="ND",INDEX('substitute county yields'!$B$4:$E$103,$D$13,4),MAX(INDEX('substitute county yields'!$B$4:$E$103,$D$13,4),F41))),"")</f>
        <v>51</v>
      </c>
      <c r="G47" s="39" t="str">
        <f t="shared" si="3"/>
        <v/>
      </c>
      <c r="H47" s="8" t="s">
        <v>172</v>
      </c>
    </row>
    <row r="48" spans="1:8">
      <c r="C48" s="8" t="s">
        <v>169</v>
      </c>
      <c r="D48" s="39">
        <f>IFERROR(IF(D42="NP","",IF(D42="ND",INDEX('substitute county yields'!$B$4:$E$103,$D$13,2),MAX(INDEX('substitute county yields'!$B$4:$E$103,$D$13,2),D42))),"")</f>
        <v>126</v>
      </c>
      <c r="E48" s="39">
        <f>IFERROR(IF(E42="NP","",IF(E42="ND",INDEX('substitute county yields'!$B$4:$E$103,$D$13,3),MAX(INDEX('substitute county yields'!$B$4:$E$103,$D$13,3),E42))),"")</f>
        <v>36</v>
      </c>
      <c r="F48" s="39">
        <f>IFERROR(IF(F42="NP","",IF(F42="ND",INDEX('substitute county yields'!$B$4:$E$103,$D$13,4),MAX(INDEX('substitute county yields'!$B$4:$E$103,$D$13,4),F42))),"")</f>
        <v>51</v>
      </c>
      <c r="G48" s="39" t="str">
        <f t="shared" si="3"/>
        <v/>
      </c>
      <c r="H48" s="8" t="s">
        <v>172</v>
      </c>
    </row>
    <row r="49" spans="1:9">
      <c r="C49" s="8" t="s">
        <v>170</v>
      </c>
      <c r="D49" s="39">
        <f>IFERROR(IF(D43="NP","",IF(D43="ND",INDEX('substitute county yields'!$B$4:$E$103,$D$13,2),MAX(INDEX('substitute county yields'!$B$4:$E$103,$D$13,2),D43))),"")</f>
        <v>126</v>
      </c>
      <c r="E49" s="39">
        <f>IFERROR(IF(E43="NP","",IF(E43="ND",INDEX('substitute county yields'!$B$4:$E$103,$D$13,3),MAX(INDEX('substitute county yields'!$B$4:$E$103,$D$13,3),E43))),"")</f>
        <v>36</v>
      </c>
      <c r="F49" s="39">
        <f>IFERROR(IF(F43="NP","",IF(F43="ND",INDEX('substitute county yields'!$B$4:$E$103,$D$13,4),MAX(INDEX('substitute county yields'!$B$4:$E$103,$D$13,4),F43))),"")</f>
        <v>51</v>
      </c>
      <c r="G49" s="39" t="str">
        <f t="shared" si="3"/>
        <v/>
      </c>
      <c r="H49" s="8" t="s">
        <v>172</v>
      </c>
    </row>
    <row r="50" spans="1:9">
      <c r="C50" s="8"/>
      <c r="D50" s="11"/>
      <c r="E50" s="11"/>
      <c r="F50" s="43"/>
      <c r="G50" s="43"/>
      <c r="H50" s="8"/>
      <c r="I50" s="10"/>
    </row>
    <row r="51" spans="1:9">
      <c r="C51" s="8" t="s">
        <v>171</v>
      </c>
      <c r="D51" s="44">
        <f>+IFERROR(ROUND(0.9*AVERAGE(D45:D49),1),0)</f>
        <v>113.4</v>
      </c>
      <c r="E51" s="44">
        <f>+IFERROR(ROUND(0.9*AVERAGE(E45:E49),1),0)</f>
        <v>32.4</v>
      </c>
      <c r="F51" s="44">
        <f>+IFERROR(ROUND(0.9*AVERAGE(F45:F49),1),0)</f>
        <v>45.9</v>
      </c>
      <c r="G51" s="44">
        <f>+IFERROR(ROUND(0.9*AVERAGE(G45:G49),1),0)</f>
        <v>0</v>
      </c>
      <c r="H51" s="8"/>
    </row>
    <row r="52" spans="1:9">
      <c r="C52" s="8"/>
      <c r="D52" s="10"/>
      <c r="E52" s="10"/>
      <c r="F52" s="10"/>
      <c r="G52" s="10"/>
      <c r="H52" s="8"/>
    </row>
    <row r="53" spans="1:9">
      <c r="C53" s="8" t="s">
        <v>142</v>
      </c>
      <c r="D53" s="45"/>
      <c r="E53" s="45"/>
      <c r="F53" s="45"/>
      <c r="G53" s="46"/>
      <c r="H53" s="8" t="s">
        <v>126</v>
      </c>
    </row>
    <row r="54" spans="1:9">
      <c r="C54" s="8" t="s">
        <v>127</v>
      </c>
      <c r="D54" s="39">
        <f>+D51</f>
        <v>113.4</v>
      </c>
      <c r="E54" s="39">
        <f>+E51</f>
        <v>32.4</v>
      </c>
      <c r="F54" s="39">
        <f>+F51</f>
        <v>45.9</v>
      </c>
      <c r="G54" s="39">
        <f>+G51</f>
        <v>0</v>
      </c>
      <c r="H54" s="8"/>
    </row>
    <row r="55" spans="1:9">
      <c r="C55" s="8"/>
      <c r="D55" s="39"/>
      <c r="E55" s="39"/>
      <c r="F55" s="39"/>
      <c r="G55" s="39"/>
      <c r="H55" s="8"/>
    </row>
    <row r="56" spans="1:9">
      <c r="C56" s="8" t="s">
        <v>128</v>
      </c>
      <c r="D56" s="64" t="b">
        <v>0</v>
      </c>
      <c r="E56" s="64" t="b">
        <v>0</v>
      </c>
      <c r="F56" s="64" t="b">
        <v>0</v>
      </c>
      <c r="G56" s="64" t="b">
        <v>0</v>
      </c>
      <c r="H56" s="8" t="s">
        <v>129</v>
      </c>
    </row>
    <row r="57" spans="1:9">
      <c r="C57" s="8"/>
      <c r="D57" s="39"/>
      <c r="E57" s="39"/>
      <c r="F57" s="39"/>
      <c r="G57" s="39"/>
      <c r="H57" s="8"/>
    </row>
    <row r="58" spans="1:9">
      <c r="C58" s="47"/>
      <c r="D58" s="84" t="s">
        <v>130</v>
      </c>
      <c r="E58" s="84"/>
      <c r="F58" s="84"/>
      <c r="G58" s="84"/>
      <c r="H58" s="8"/>
    </row>
    <row r="59" spans="1:9">
      <c r="C59" s="47" t="s">
        <v>120</v>
      </c>
      <c r="D59" s="48">
        <f>+IF(D56,D54,D53)</f>
        <v>0</v>
      </c>
      <c r="E59" s="48">
        <f>+IF(E56,E54,E53)</f>
        <v>0</v>
      </c>
      <c r="F59" s="48">
        <f>+IF(F56,F54,F53)</f>
        <v>0</v>
      </c>
      <c r="G59" s="48">
        <f>+IF(G56,G54,G53)</f>
        <v>0</v>
      </c>
      <c r="H59" s="8"/>
    </row>
    <row r="60" spans="1:9">
      <c r="C60" s="49"/>
      <c r="D60" s="50"/>
      <c r="E60" s="50"/>
      <c r="F60" s="50"/>
      <c r="G60" s="50"/>
      <c r="H60" s="51"/>
    </row>
    <row r="61" spans="1:9">
      <c r="D61" s="39"/>
      <c r="E61" s="39"/>
      <c r="F61" s="39"/>
      <c r="G61" s="39"/>
    </row>
    <row r="62" spans="1:9" s="68" customFormat="1">
      <c r="A62" s="67"/>
      <c r="C62" s="37"/>
      <c r="D62" s="65"/>
      <c r="E62" s="65"/>
      <c r="F62" s="65"/>
      <c r="G62" s="65"/>
    </row>
    <row r="63" spans="1:9" s="68" customFormat="1" ht="13.15" customHeight="1">
      <c r="A63" s="67"/>
      <c r="C63" s="80" t="s">
        <v>152</v>
      </c>
      <c r="D63" s="80"/>
      <c r="E63" s="80"/>
      <c r="F63" s="80"/>
      <c r="G63" s="80"/>
    </row>
    <row r="64" spans="1:9" s="68" customFormat="1" ht="14.45" customHeight="1">
      <c r="A64" s="67"/>
      <c r="C64" s="80"/>
      <c r="D64" s="80"/>
      <c r="E64" s="80"/>
      <c r="F64" s="80"/>
      <c r="G64" s="80"/>
    </row>
    <row r="65" spans="1:8" s="68" customFormat="1" ht="14.45" customHeight="1">
      <c r="A65" s="67"/>
      <c r="C65" s="81" t="s">
        <v>153</v>
      </c>
      <c r="D65" s="81"/>
      <c r="E65" s="81"/>
      <c r="F65" s="81"/>
      <c r="G65" s="81"/>
    </row>
    <row r="66" spans="1:8" s="68" customFormat="1" ht="14.45" customHeight="1">
      <c r="A66" s="67"/>
      <c r="C66" s="81"/>
      <c r="D66" s="81"/>
      <c r="E66" s="81"/>
      <c r="F66" s="81"/>
      <c r="G66" s="81"/>
    </row>
    <row r="67" spans="1:8" s="68" customFormat="1">
      <c r="A67" s="67"/>
      <c r="C67" s="56" t="s">
        <v>174</v>
      </c>
    </row>
    <row r="68" spans="1:8" s="68" customFormat="1">
      <c r="A68" s="67"/>
      <c r="C68" s="79" t="s">
        <v>177</v>
      </c>
      <c r="H68" s="54"/>
    </row>
    <row r="69" spans="1:8" s="68" customFormat="1">
      <c r="A69" s="67"/>
      <c r="C69" s="73" t="s">
        <v>154</v>
      </c>
      <c r="H69" s="55"/>
    </row>
    <row r="70" spans="1:8" s="68" customFormat="1" ht="17.45" customHeight="1">
      <c r="A70" s="67"/>
      <c r="C70" s="82" t="s">
        <v>155</v>
      </c>
      <c r="D70" s="82"/>
      <c r="E70" s="82"/>
      <c r="F70" s="82"/>
      <c r="G70" s="82"/>
      <c r="H70" s="82"/>
    </row>
    <row r="71" spans="1:8" s="68" customFormat="1" ht="15" customHeight="1">
      <c r="A71" s="67"/>
      <c r="C71" s="82"/>
      <c r="D71" s="82"/>
      <c r="E71" s="82"/>
      <c r="F71" s="82"/>
      <c r="G71" s="82"/>
      <c r="H71" s="82"/>
    </row>
    <row r="72" spans="1:8" s="68" customFormat="1">
      <c r="A72" s="67"/>
      <c r="C72" s="82" t="s">
        <v>156</v>
      </c>
      <c r="D72" s="82"/>
      <c r="E72" s="82"/>
      <c r="F72" s="82"/>
      <c r="G72" s="82"/>
      <c r="H72" s="82"/>
    </row>
    <row r="73" spans="1:8" s="68" customFormat="1" ht="10.9" customHeight="1">
      <c r="A73" s="67"/>
      <c r="C73" s="82"/>
      <c r="D73" s="82"/>
      <c r="E73" s="82"/>
      <c r="F73" s="82"/>
      <c r="G73" s="82"/>
      <c r="H73" s="82"/>
    </row>
    <row r="74" spans="1:8" s="68" customFormat="1">
      <c r="A74" s="67"/>
    </row>
    <row r="75" spans="1:8" s="68" customFormat="1">
      <c r="A75" s="67"/>
      <c r="H75" s="57"/>
    </row>
    <row r="76" spans="1:8">
      <c r="C76" s="37"/>
      <c r="D76" s="65"/>
      <c r="E76" s="65"/>
      <c r="F76" s="65"/>
      <c r="G76" s="65"/>
    </row>
    <row r="77" spans="1:8" ht="15">
      <c r="C77" s="11"/>
      <c r="D77" s="53"/>
      <c r="E77" s="11"/>
      <c r="F77" s="52"/>
      <c r="G77" s="52"/>
    </row>
    <row r="82" spans="8:8">
      <c r="H82" s="57"/>
    </row>
  </sheetData>
  <sheetProtection algorithmName="SHA-512" hashValue="Ve8C2yJ/LI2eP67FKT9rDQHlyq9soKFtdDfDYl6/nhySK7zE9LVE1faHvliPQi9tag4El0pyJx8hUBr/JXRp7w==" saltValue="jbcMDn0uWqnp061eKAouuA==" spinCount="100000" sheet="1" objects="1" scenarios="1"/>
  <mergeCells count="12">
    <mergeCell ref="C72:H73"/>
    <mergeCell ref="C1:H1"/>
    <mergeCell ref="C3:G3"/>
    <mergeCell ref="D10:G10"/>
    <mergeCell ref="D11:G11"/>
    <mergeCell ref="D14:E14"/>
    <mergeCell ref="D18:G18"/>
    <mergeCell ref="D37:G37"/>
    <mergeCell ref="D58:G58"/>
    <mergeCell ref="C63:G64"/>
    <mergeCell ref="C65:G66"/>
    <mergeCell ref="C70:H71"/>
  </mergeCells>
  <conditionalFormatting sqref="G45:G49">
    <cfRule type="cellIs" priority="4" stopIfTrue="1" operator="equal">
      <formula>""</formula>
    </cfRule>
  </conditionalFormatting>
  <conditionalFormatting sqref="D45:F49">
    <cfRule type="cellIs" priority="1" stopIfTrue="1" operator="equal">
      <formula>""</formula>
    </cfRule>
  </conditionalFormatting>
  <dataValidations count="1">
    <dataValidation type="list" allowBlank="1" showInputMessage="1" showErrorMessage="1" sqref="D14:E14">
      <formula1>Counties1</formula1>
    </dataValidation>
  </dataValidations>
  <hyperlinks>
    <hyperlink ref="C65:G66" r:id="rId1" display="Prepared by Alejandro Plastina and Chad Hart, Iowa State University Extension Economists. Send questions or comments to plastina@iastate.edu. "/>
    <hyperlink ref="C3:G3" r:id="rId2" display="View Information File A1-35, Base Acreage Realloacation and Payment Yield Update for more information."/>
  </hyperlinks>
  <pageMargins left="0.4" right="0.25" top="0.93" bottom="0.28999999999999998" header="0.5" footer="0.35"/>
  <pageSetup scale="71"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2</xdr:col>
                    <xdr:colOff>1190625</xdr:colOff>
                    <xdr:row>29</xdr:row>
                    <xdr:rowOff>85725</xdr:rowOff>
                  </from>
                  <to>
                    <xdr:col>2</xdr:col>
                    <xdr:colOff>1676400</xdr:colOff>
                    <xdr:row>30</xdr:row>
                    <xdr:rowOff>133350</xdr:rowOff>
                  </to>
                </anchor>
              </controlPr>
            </control>
          </mc:Choice>
        </mc:AlternateContent>
        <mc:AlternateContent xmlns:mc="http://schemas.openxmlformats.org/markup-compatibility/2006">
          <mc:Choice Requires="x14">
            <control shapeId="4098" r:id="rId7" name="Check Box 2">
              <controlPr defaultSize="0" autoFill="0" autoLine="0" autoPict="0" altText="Corn: Yes">
                <anchor moveWithCells="1">
                  <from>
                    <xdr:col>3</xdr:col>
                    <xdr:colOff>9525</xdr:colOff>
                    <xdr:row>55</xdr:row>
                    <xdr:rowOff>9525</xdr:rowOff>
                  </from>
                  <to>
                    <xdr:col>3</xdr:col>
                    <xdr:colOff>742950</xdr:colOff>
                    <xdr:row>56</xdr:row>
                    <xdr:rowOff>57150</xdr:rowOff>
                  </to>
                </anchor>
              </controlPr>
            </control>
          </mc:Choice>
        </mc:AlternateContent>
        <mc:AlternateContent xmlns:mc="http://schemas.openxmlformats.org/markup-compatibility/2006">
          <mc:Choice Requires="x14">
            <control shapeId="4099" r:id="rId8" name="Check Box 3">
              <controlPr defaultSize="0" autoFill="0" autoLine="0" autoPict="0" altText="Soy: Yes">
                <anchor moveWithCells="1">
                  <from>
                    <xdr:col>4</xdr:col>
                    <xdr:colOff>19050</xdr:colOff>
                    <xdr:row>55</xdr:row>
                    <xdr:rowOff>9525</xdr:rowOff>
                  </from>
                  <to>
                    <xdr:col>4</xdr:col>
                    <xdr:colOff>742950</xdr:colOff>
                    <xdr:row>56</xdr:row>
                    <xdr:rowOff>57150</xdr:rowOff>
                  </to>
                </anchor>
              </controlPr>
            </control>
          </mc:Choice>
        </mc:AlternateContent>
        <mc:AlternateContent xmlns:mc="http://schemas.openxmlformats.org/markup-compatibility/2006">
          <mc:Choice Requires="x14">
            <control shapeId="4100" r:id="rId9" name="Check Box 4">
              <controlPr defaultSize="0" autoFill="0" autoLine="0" autoPict="0" altText="Oats: Yes">
                <anchor moveWithCells="1">
                  <from>
                    <xdr:col>5</xdr:col>
                    <xdr:colOff>19050</xdr:colOff>
                    <xdr:row>55</xdr:row>
                    <xdr:rowOff>9525</xdr:rowOff>
                  </from>
                  <to>
                    <xdr:col>5</xdr:col>
                    <xdr:colOff>742950</xdr:colOff>
                    <xdr:row>56</xdr:row>
                    <xdr:rowOff>57150</xdr:rowOff>
                  </to>
                </anchor>
              </controlPr>
            </control>
          </mc:Choice>
        </mc:AlternateContent>
        <mc:AlternateContent xmlns:mc="http://schemas.openxmlformats.org/markup-compatibility/2006">
          <mc:Choice Requires="x14">
            <control shapeId="4101" r:id="rId10" name="Check Box 5">
              <controlPr defaultSize="0" autoFill="0" autoLine="0" autoPict="0" altText="Wheat: Yes">
                <anchor moveWithCells="1">
                  <from>
                    <xdr:col>6</xdr:col>
                    <xdr:colOff>9525</xdr:colOff>
                    <xdr:row>55</xdr:row>
                    <xdr:rowOff>9525</xdr:rowOff>
                  </from>
                  <to>
                    <xdr:col>6</xdr:col>
                    <xdr:colOff>742950</xdr:colOff>
                    <xdr:row>56</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5" operator="equal" id="{43557290-AB9E-43CC-BDDD-68848476EE32}">
            <xm:f>'substitute county yields'!$D$117</xm:f>
            <x14:dxf>
              <font>
                <color rgb="FFC00000"/>
              </font>
              <fill>
                <patternFill>
                  <bgColor rgb="FFFFCCCC"/>
                </patternFill>
              </fill>
            </x14:dxf>
          </x14:cfRule>
          <xm:sqref>E45:E49</xm:sqref>
        </x14:conditionalFormatting>
        <x14:conditionalFormatting xmlns:xm="http://schemas.microsoft.com/office/excel/2006/main">
          <x14:cfRule type="cellIs" priority="3" operator="equal" id="{4615F452-87CD-4F28-8C14-7F9A6EE39F8D}">
            <xm:f>'substitute county yields'!$E$117</xm:f>
            <x14:dxf>
              <font>
                <color rgb="FFC00000"/>
              </font>
              <fill>
                <patternFill>
                  <bgColor rgb="FFFFCCCC"/>
                </patternFill>
              </fill>
            </x14:dxf>
          </x14:cfRule>
          <xm:sqref>F45:F49</xm:sqref>
        </x14:conditionalFormatting>
        <x14:conditionalFormatting xmlns:xm="http://schemas.microsoft.com/office/excel/2006/main">
          <x14:cfRule type="cellIs" priority="2" operator="equal" id="{0D898D26-67FB-40D9-B260-34F2ACE11942}">
            <xm:f>'substitute county yields'!$C$117</xm:f>
            <x14:dxf>
              <font>
                <color rgb="FFC00000"/>
              </font>
              <fill>
                <patternFill>
                  <fgColor auto="1"/>
                  <bgColor rgb="FFFFCCCC"/>
                </patternFill>
              </fill>
            </x14:dxf>
          </x14:cfRule>
          <xm:sqref>D45:D49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I82"/>
  <sheetViews>
    <sheetView showGridLines="0" workbookViewId="0"/>
  </sheetViews>
  <sheetFormatPr defaultColWidth="8.85546875" defaultRowHeight="12.75"/>
  <cols>
    <col min="1" max="1" width="1.7109375" style="67" customWidth="1"/>
    <col min="2" max="2" width="1.7109375" style="68" customWidth="1"/>
    <col min="3" max="3" width="37" style="1" customWidth="1"/>
    <col min="4" max="7" width="17.42578125" style="1" customWidth="1"/>
    <col min="8" max="8" width="61.42578125" style="1" customWidth="1"/>
    <col min="9" max="16384" width="8.85546875" style="1"/>
  </cols>
  <sheetData>
    <row r="1" spans="1:8" s="66" customFormat="1" ht="21" customHeight="1" thickBot="1">
      <c r="C1" s="85" t="s">
        <v>164</v>
      </c>
      <c r="D1" s="85"/>
      <c r="E1" s="85"/>
      <c r="F1" s="85"/>
      <c r="G1" s="85"/>
      <c r="H1" s="85"/>
    </row>
    <row r="2" spans="1:8" s="68" customFormat="1" ht="16.5" thickTop="1">
      <c r="A2" s="67"/>
      <c r="C2" s="75" t="s">
        <v>157</v>
      </c>
      <c r="D2" s="74"/>
      <c r="E2" s="74"/>
      <c r="F2" s="74"/>
      <c r="G2" s="74"/>
      <c r="H2" s="74"/>
    </row>
    <row r="3" spans="1:8" s="68" customFormat="1">
      <c r="A3" s="67"/>
      <c r="C3" s="83" t="s">
        <v>159</v>
      </c>
      <c r="D3" s="83"/>
      <c r="E3" s="83"/>
      <c r="F3" s="83"/>
      <c r="G3" s="83"/>
      <c r="H3" s="76"/>
    </row>
    <row r="4" spans="1:8" s="68" customFormat="1">
      <c r="A4" s="67"/>
      <c r="C4" s="76"/>
      <c r="D4" s="76"/>
      <c r="E4" s="76"/>
      <c r="F4" s="76"/>
      <c r="G4" s="76"/>
      <c r="H4" s="76"/>
    </row>
    <row r="5" spans="1:8" ht="15.75">
      <c r="C5" s="2" t="s">
        <v>98</v>
      </c>
      <c r="E5" s="3"/>
      <c r="F5" s="3"/>
      <c r="G5" s="3"/>
      <c r="H5" s="3"/>
    </row>
    <row r="6" spans="1:8">
      <c r="C6" s="2" t="s">
        <v>99</v>
      </c>
      <c r="E6" s="4"/>
      <c r="F6" s="4"/>
      <c r="G6" s="4"/>
      <c r="H6" s="4"/>
    </row>
    <row r="7" spans="1:8">
      <c r="C7" s="2" t="s">
        <v>100</v>
      </c>
      <c r="F7" s="4"/>
      <c r="G7" s="4"/>
      <c r="H7" s="4"/>
    </row>
    <row r="8" spans="1:8">
      <c r="C8" s="2"/>
      <c r="F8" s="4"/>
      <c r="G8" s="4"/>
      <c r="H8" s="4"/>
    </row>
    <row r="9" spans="1:8">
      <c r="D9" s="5" t="s">
        <v>101</v>
      </c>
      <c r="E9" s="4"/>
      <c r="F9" s="4"/>
      <c r="G9" s="4"/>
      <c r="H9" s="4"/>
    </row>
    <row r="10" spans="1:8">
      <c r="C10" s="1" t="s">
        <v>102</v>
      </c>
      <c r="D10" s="86"/>
      <c r="E10" s="87"/>
      <c r="F10" s="87"/>
      <c r="G10" s="87"/>
      <c r="H10" s="65" t="s">
        <v>103</v>
      </c>
    </row>
    <row r="11" spans="1:8">
      <c r="C11" s="7" t="s">
        <v>104</v>
      </c>
      <c r="D11" s="88"/>
      <c r="E11" s="88"/>
      <c r="F11" s="88"/>
      <c r="G11" s="88"/>
      <c r="H11" s="65"/>
    </row>
    <row r="12" spans="1:8" s="10" customFormat="1">
      <c r="A12" s="69"/>
      <c r="B12" s="70"/>
      <c r="C12" s="7"/>
      <c r="D12" s="13"/>
      <c r="E12" s="13"/>
      <c r="F12" s="13"/>
      <c r="G12" s="13"/>
      <c r="H12" s="59"/>
    </row>
    <row r="13" spans="1:8">
      <c r="C13" s="50"/>
      <c r="D13" s="77">
        <f>MATCH(D14,'substitute county yields'!N:N,0)</f>
        <v>1</v>
      </c>
      <c r="E13" s="10"/>
      <c r="F13" s="10"/>
      <c r="G13" s="10"/>
      <c r="H13" s="11"/>
    </row>
    <row r="14" spans="1:8">
      <c r="C14" s="72" t="s">
        <v>105</v>
      </c>
      <c r="D14" s="90" t="s">
        <v>0</v>
      </c>
      <c r="E14" s="91"/>
      <c r="G14" s="10"/>
      <c r="H14" s="11" t="s">
        <v>106</v>
      </c>
    </row>
    <row r="15" spans="1:8">
      <c r="C15" s="78" t="str">
        <f>+IF(OR($D$13=78,$D$13=79),"Note: ","")</f>
        <v/>
      </c>
      <c r="D15" s="78" t="str">
        <f>+IF(OR($D$13=78,$D$13=79),"FSA treats East and West Pottawattamie as one county","")</f>
        <v/>
      </c>
      <c r="E15" s="12"/>
      <c r="F15" s="10"/>
      <c r="G15" s="10"/>
      <c r="H15" s="11"/>
    </row>
    <row r="16" spans="1:8">
      <c r="C16" s="7"/>
      <c r="D16" s="13"/>
      <c r="E16" s="13"/>
      <c r="F16" s="13"/>
      <c r="G16" s="13"/>
      <c r="H16" s="14"/>
    </row>
    <row r="17" spans="3:8">
      <c r="C17" s="2" t="s">
        <v>99</v>
      </c>
      <c r="D17" s="13"/>
      <c r="E17" s="13"/>
      <c r="F17" s="13"/>
      <c r="G17" s="13"/>
      <c r="H17" s="14"/>
    </row>
    <row r="18" spans="3:8">
      <c r="D18" s="89" t="s">
        <v>107</v>
      </c>
      <c r="E18" s="89"/>
      <c r="F18" s="89"/>
      <c r="G18" s="89"/>
    </row>
    <row r="19" spans="3:8">
      <c r="C19" s="15"/>
      <c r="D19" s="16" t="s">
        <v>108</v>
      </c>
      <c r="E19" s="17" t="s">
        <v>109</v>
      </c>
      <c r="F19" s="17" t="s">
        <v>110</v>
      </c>
      <c r="G19" s="18" t="s">
        <v>111</v>
      </c>
      <c r="H19" s="8"/>
    </row>
    <row r="20" spans="3:8">
      <c r="C20" s="8" t="s">
        <v>143</v>
      </c>
      <c r="D20" s="19"/>
      <c r="E20" s="19"/>
      <c r="F20" s="19"/>
      <c r="G20" s="19"/>
      <c r="H20" s="8" t="s">
        <v>147</v>
      </c>
    </row>
    <row r="21" spans="3:8">
      <c r="C21" s="8" t="s">
        <v>144</v>
      </c>
      <c r="D21" s="19"/>
      <c r="E21" s="19"/>
      <c r="F21" s="19"/>
      <c r="G21" s="19"/>
      <c r="H21" s="8"/>
    </row>
    <row r="22" spans="3:8">
      <c r="C22" s="8" t="s">
        <v>145</v>
      </c>
      <c r="D22" s="19"/>
      <c r="E22" s="19"/>
      <c r="F22" s="19"/>
      <c r="G22" s="19"/>
      <c r="H22" s="8"/>
    </row>
    <row r="23" spans="3:8">
      <c r="C23" s="8" t="s">
        <v>146</v>
      </c>
      <c r="D23" s="19"/>
      <c r="E23" s="19"/>
      <c r="F23" s="19"/>
      <c r="G23" s="19"/>
      <c r="H23" s="8"/>
    </row>
    <row r="24" spans="3:8">
      <c r="C24" s="8" t="s">
        <v>112</v>
      </c>
      <c r="D24" s="20">
        <f>SUM(D20:D23)/4</f>
        <v>0</v>
      </c>
      <c r="E24" s="20">
        <f>SUM(E20:E23)/4</f>
        <v>0</v>
      </c>
      <c r="F24" s="20">
        <f>SUM(F20:F23)/4</f>
        <v>0</v>
      </c>
      <c r="G24" s="21">
        <f>SUM(G20:G23)/4</f>
        <v>0</v>
      </c>
      <c r="H24" s="8"/>
    </row>
    <row r="25" spans="3:8" ht="15">
      <c r="C25" s="8" t="s">
        <v>113</v>
      </c>
      <c r="D25" s="22" t="str">
        <f>+IFERROR(D24/SUM($D$24:$G$24),"")</f>
        <v/>
      </c>
      <c r="E25" s="22" t="str">
        <f t="shared" ref="E25:G25" si="0">+IFERROR(E24/SUM($D$24:$G$24),"")</f>
        <v/>
      </c>
      <c r="F25" s="22" t="str">
        <f t="shared" si="0"/>
        <v/>
      </c>
      <c r="G25" s="23" t="str">
        <f t="shared" si="0"/>
        <v/>
      </c>
      <c r="H25" s="8"/>
    </row>
    <row r="26" spans="3:8">
      <c r="C26" s="8"/>
      <c r="D26" s="20"/>
      <c r="E26" s="20"/>
      <c r="F26" s="20"/>
      <c r="G26" s="21"/>
      <c r="H26" s="8"/>
    </row>
    <row r="27" spans="3:8">
      <c r="C27" s="8" t="s">
        <v>140</v>
      </c>
      <c r="D27" s="24"/>
      <c r="E27" s="24"/>
      <c r="F27" s="24"/>
      <c r="G27" s="24"/>
      <c r="H27" s="25"/>
    </row>
    <row r="28" spans="3:8">
      <c r="C28" s="8" t="s">
        <v>114</v>
      </c>
      <c r="D28" s="26" t="str">
        <f>+IFERROR(ROUND(D25*SUM($D$27:$G$27),2),"")</f>
        <v/>
      </c>
      <c r="E28" s="26" t="str">
        <f t="shared" ref="E28:G28" si="1">+IFERROR(ROUND(E25*SUM($D$27:$G$27),2),"")</f>
        <v/>
      </c>
      <c r="F28" s="26" t="str">
        <f t="shared" si="1"/>
        <v/>
      </c>
      <c r="G28" s="26" t="str">
        <f t="shared" si="1"/>
        <v/>
      </c>
      <c r="H28" s="8" t="s">
        <v>115</v>
      </c>
    </row>
    <row r="29" spans="3:8">
      <c r="C29" s="8"/>
      <c r="D29" s="27"/>
      <c r="E29" s="28"/>
      <c r="F29" s="27"/>
      <c r="G29" s="29"/>
      <c r="H29" s="30"/>
    </row>
    <row r="30" spans="3:8">
      <c r="C30" s="8"/>
      <c r="D30" s="31"/>
      <c r="E30" s="31"/>
      <c r="F30" s="31"/>
      <c r="G30" s="32"/>
      <c r="H30" s="25"/>
    </row>
    <row r="31" spans="3:8">
      <c r="C31" s="8" t="s">
        <v>116</v>
      </c>
      <c r="D31" s="62" t="b">
        <v>0</v>
      </c>
      <c r="E31" s="62" t="b">
        <f>D31</f>
        <v>0</v>
      </c>
      <c r="F31" s="62" t="b">
        <f>D31</f>
        <v>0</v>
      </c>
      <c r="G31" s="63" t="b">
        <f>E31</f>
        <v>0</v>
      </c>
      <c r="H31" s="8" t="s">
        <v>117</v>
      </c>
    </row>
    <row r="32" spans="3:8">
      <c r="C32" s="8" t="s">
        <v>141</v>
      </c>
      <c r="D32" s="33">
        <f>IF(D31,D28,D27)</f>
        <v>0</v>
      </c>
      <c r="E32" s="33">
        <f>IF(E31,E28,E27)</f>
        <v>0</v>
      </c>
      <c r="F32" s="33">
        <f>IF(F31,F28,F27)</f>
        <v>0</v>
      </c>
      <c r="G32" s="34">
        <f>IF(G31,G28,G27)</f>
        <v>0</v>
      </c>
      <c r="H32" s="8"/>
    </row>
    <row r="33" spans="1:8">
      <c r="C33" s="35" t="s">
        <v>118</v>
      </c>
      <c r="D33" s="36">
        <f>IFERROR(D32*0.85,"")</f>
        <v>0</v>
      </c>
      <c r="E33" s="36">
        <f t="shared" ref="E33:G33" si="2">IFERROR(E32*0.85,"")</f>
        <v>0</v>
      </c>
      <c r="F33" s="36">
        <f t="shared" si="2"/>
        <v>0</v>
      </c>
      <c r="G33" s="36">
        <f t="shared" si="2"/>
        <v>0</v>
      </c>
      <c r="H33" s="8" t="s">
        <v>119</v>
      </c>
    </row>
    <row r="34" spans="1:8">
      <c r="C34" s="37"/>
      <c r="D34" s="38"/>
      <c r="E34" s="38"/>
      <c r="F34" s="38"/>
      <c r="G34" s="38"/>
    </row>
    <row r="35" spans="1:8">
      <c r="C35" s="37"/>
      <c r="D35" s="38"/>
      <c r="E35" s="38"/>
      <c r="F35" s="38"/>
      <c r="G35" s="38"/>
    </row>
    <row r="36" spans="1:8">
      <c r="C36" s="2" t="s">
        <v>100</v>
      </c>
      <c r="D36" s="39"/>
      <c r="E36" s="39"/>
      <c r="F36" s="39"/>
      <c r="G36" s="39"/>
    </row>
    <row r="37" spans="1:8">
      <c r="C37" s="11"/>
      <c r="D37" s="89" t="s">
        <v>120</v>
      </c>
      <c r="E37" s="89"/>
      <c r="F37" s="89"/>
      <c r="G37" s="89"/>
    </row>
    <row r="38" spans="1:8">
      <c r="C38" s="15"/>
      <c r="D38" s="16" t="s">
        <v>108</v>
      </c>
      <c r="E38" s="17" t="s">
        <v>109</v>
      </c>
      <c r="F38" s="17" t="s">
        <v>110</v>
      </c>
      <c r="G38" s="17" t="s">
        <v>111</v>
      </c>
      <c r="H38" s="8"/>
    </row>
    <row r="39" spans="1:8">
      <c r="C39" s="8" t="s">
        <v>121</v>
      </c>
      <c r="D39" s="19"/>
      <c r="E39" s="19"/>
      <c r="F39" s="19"/>
      <c r="G39" s="40"/>
      <c r="H39" s="8" t="s">
        <v>148</v>
      </c>
    </row>
    <row r="40" spans="1:8">
      <c r="C40" s="8" t="s">
        <v>122</v>
      </c>
      <c r="D40" s="19"/>
      <c r="E40" s="19"/>
      <c r="F40" s="19"/>
      <c r="G40" s="40"/>
      <c r="H40" s="8" t="s">
        <v>149</v>
      </c>
    </row>
    <row r="41" spans="1:8">
      <c r="C41" s="8" t="s">
        <v>123</v>
      </c>
      <c r="D41" s="19"/>
      <c r="E41" s="19"/>
      <c r="F41" s="19"/>
      <c r="G41" s="40"/>
      <c r="H41" s="8" t="s">
        <v>150</v>
      </c>
    </row>
    <row r="42" spans="1:8">
      <c r="C42" s="8" t="s">
        <v>124</v>
      </c>
      <c r="D42" s="19"/>
      <c r="E42" s="19"/>
      <c r="F42" s="19"/>
      <c r="G42" s="40"/>
      <c r="H42" s="8" t="s">
        <v>158</v>
      </c>
    </row>
    <row r="43" spans="1:8">
      <c r="B43" s="71"/>
      <c r="C43" s="8" t="s">
        <v>125</v>
      </c>
      <c r="D43" s="19"/>
      <c r="E43" s="19"/>
      <c r="F43" s="19"/>
      <c r="G43" s="40"/>
      <c r="H43" s="8"/>
    </row>
    <row r="44" spans="1:8" s="42" customFormat="1">
      <c r="A44" s="67"/>
      <c r="B44" s="68"/>
      <c r="C44" s="9"/>
      <c r="D44" s="41"/>
      <c r="E44" s="41"/>
      <c r="F44" s="41"/>
      <c r="G44" s="41"/>
      <c r="H44" s="9"/>
    </row>
    <row r="45" spans="1:8">
      <c r="C45" s="8" t="s">
        <v>166</v>
      </c>
      <c r="D45" s="39">
        <f>IFERROR(IF(D39="NP","",IF(D39="ND",INDEX('substitute county yields'!$B$4:$E$103,$D$13,2),MAX(INDEX('substitute county yields'!$B$4:$E$103,$D$13,2),D39))),"")</f>
        <v>111</v>
      </c>
      <c r="E45" s="39">
        <f>IFERROR(IF(E39="NP","",IF(E39="ND",INDEX('substitute county yields'!$B$4:$E$103,$D$13,3),MAX(INDEX('substitute county yields'!$B$4:$E$103,$D$13,3),E39))),"")</f>
        <v>35</v>
      </c>
      <c r="F45" s="39">
        <f>IFERROR(IF(F39="NP","",IF(F39="ND",INDEX('substitute county yields'!$B$4:$E$103,$D$13,4),MAX(INDEX('substitute county yields'!$B$4:$E$103,$D$13,4),F39))),"")</f>
        <v>45</v>
      </c>
      <c r="G45" s="39" t="str">
        <f>IF(G39="","",G39)</f>
        <v/>
      </c>
      <c r="H45" s="8" t="s">
        <v>172</v>
      </c>
    </row>
    <row r="46" spans="1:8">
      <c r="C46" s="8" t="s">
        <v>167</v>
      </c>
      <c r="D46" s="39">
        <f>IFERROR(IF(D40="NP","",IF(D40="ND",INDEX('substitute county yields'!$B$4:$E$103,$D$13,2),MAX(INDEX('substitute county yields'!$B$4:$E$103,$D$13,2),D40))),"")</f>
        <v>111</v>
      </c>
      <c r="E46" s="39">
        <f>IFERROR(IF(E40="NP","",IF(E40="ND",INDEX('substitute county yields'!$B$4:$E$103,$D$13,3),MAX(INDEX('substitute county yields'!$B$4:$E$103,$D$13,3),E40))),"")</f>
        <v>35</v>
      </c>
      <c r="F46" s="39">
        <f>IFERROR(IF(F40="NP","",IF(F40="ND",INDEX('substitute county yields'!$B$4:$E$103,$D$13,4),MAX(INDEX('substitute county yields'!$B$4:$E$103,$D$13,4),F40))),"")</f>
        <v>45</v>
      </c>
      <c r="G46" s="39" t="str">
        <f t="shared" ref="G46:G49" si="3">IF(G40="","",G40)</f>
        <v/>
      </c>
      <c r="H46" s="8" t="s">
        <v>172</v>
      </c>
    </row>
    <row r="47" spans="1:8">
      <c r="C47" s="8" t="s">
        <v>168</v>
      </c>
      <c r="D47" s="39">
        <f>IFERROR(IF(D41="NP","",IF(D41="ND",INDEX('substitute county yields'!$B$4:$E$103,$D$13,2),MAX(INDEX('substitute county yields'!$B$4:$E$103,$D$13,2),D41))),"")</f>
        <v>111</v>
      </c>
      <c r="E47" s="39">
        <f>IFERROR(IF(E41="NP","",IF(E41="ND",INDEX('substitute county yields'!$B$4:$E$103,$D$13,3),MAX(INDEX('substitute county yields'!$B$4:$E$103,$D$13,3),E41))),"")</f>
        <v>35</v>
      </c>
      <c r="F47" s="39">
        <f>IFERROR(IF(F41="NP","",IF(F41="ND",INDEX('substitute county yields'!$B$4:$E$103,$D$13,4),MAX(INDEX('substitute county yields'!$B$4:$E$103,$D$13,4),F41))),"")</f>
        <v>45</v>
      </c>
      <c r="G47" s="39" t="str">
        <f t="shared" si="3"/>
        <v/>
      </c>
      <c r="H47" s="8" t="s">
        <v>172</v>
      </c>
    </row>
    <row r="48" spans="1:8">
      <c r="C48" s="8" t="s">
        <v>169</v>
      </c>
      <c r="D48" s="39">
        <f>IFERROR(IF(D42="NP","",IF(D42="ND",INDEX('substitute county yields'!$B$4:$E$103,$D$13,2),MAX(INDEX('substitute county yields'!$B$4:$E$103,$D$13,2),D42))),"")</f>
        <v>111</v>
      </c>
      <c r="E48" s="39">
        <f>IFERROR(IF(E42="NP","",IF(E42="ND",INDEX('substitute county yields'!$B$4:$E$103,$D$13,3),MAX(INDEX('substitute county yields'!$B$4:$E$103,$D$13,3),E42))),"")</f>
        <v>35</v>
      </c>
      <c r="F48" s="39">
        <f>IFERROR(IF(F42="NP","",IF(F42="ND",INDEX('substitute county yields'!$B$4:$E$103,$D$13,4),MAX(INDEX('substitute county yields'!$B$4:$E$103,$D$13,4),F42))),"")</f>
        <v>45</v>
      </c>
      <c r="G48" s="39" t="str">
        <f t="shared" si="3"/>
        <v/>
      </c>
      <c r="H48" s="8" t="s">
        <v>172</v>
      </c>
    </row>
    <row r="49" spans="1:9">
      <c r="C49" s="8" t="s">
        <v>170</v>
      </c>
      <c r="D49" s="39">
        <f>IFERROR(IF(D43="NP","",IF(D43="ND",INDEX('substitute county yields'!$B$4:$E$103,$D$13,2),MAX(INDEX('substitute county yields'!$B$4:$E$103,$D$13,2),D43))),"")</f>
        <v>111</v>
      </c>
      <c r="E49" s="39">
        <f>IFERROR(IF(E43="NP","",IF(E43="ND",INDEX('substitute county yields'!$B$4:$E$103,$D$13,3),MAX(INDEX('substitute county yields'!$B$4:$E$103,$D$13,3),E43))),"")</f>
        <v>35</v>
      </c>
      <c r="F49" s="39">
        <f>IFERROR(IF(F43="NP","",IF(F43="ND",INDEX('substitute county yields'!$B$4:$E$103,$D$13,4),MAX(INDEX('substitute county yields'!$B$4:$E$103,$D$13,4),F43))),"")</f>
        <v>45</v>
      </c>
      <c r="G49" s="39" t="str">
        <f t="shared" si="3"/>
        <v/>
      </c>
      <c r="H49" s="8" t="s">
        <v>172</v>
      </c>
    </row>
    <row r="50" spans="1:9">
      <c r="C50" s="8"/>
      <c r="D50" s="11"/>
      <c r="E50" s="11"/>
      <c r="F50" s="43"/>
      <c r="G50" s="43"/>
      <c r="H50" s="8"/>
      <c r="I50" s="10"/>
    </row>
    <row r="51" spans="1:9">
      <c r="C51" s="8" t="s">
        <v>171</v>
      </c>
      <c r="D51" s="44">
        <f>+IFERROR(ROUND(0.9*AVERAGE(D45:D49),1),0)</f>
        <v>99.9</v>
      </c>
      <c r="E51" s="44">
        <f>+IFERROR(ROUND(0.9*AVERAGE(E45:E49),1),0)</f>
        <v>31.5</v>
      </c>
      <c r="F51" s="44">
        <f>+IFERROR(ROUND(0.9*AVERAGE(F45:F49),1),0)</f>
        <v>40.5</v>
      </c>
      <c r="G51" s="44">
        <f>+IFERROR(ROUND(0.9*AVERAGE(G45:G49),1),0)</f>
        <v>0</v>
      </c>
      <c r="H51" s="8"/>
    </row>
    <row r="52" spans="1:9">
      <c r="C52" s="8"/>
      <c r="D52" s="10"/>
      <c r="E52" s="10"/>
      <c r="F52" s="10"/>
      <c r="G52" s="10"/>
      <c r="H52" s="8"/>
    </row>
    <row r="53" spans="1:9">
      <c r="C53" s="8" t="s">
        <v>142</v>
      </c>
      <c r="D53" s="45"/>
      <c r="E53" s="45"/>
      <c r="F53" s="45"/>
      <c r="G53" s="46"/>
      <c r="H53" s="8" t="s">
        <v>126</v>
      </c>
    </row>
    <row r="54" spans="1:9">
      <c r="C54" s="8" t="s">
        <v>127</v>
      </c>
      <c r="D54" s="39">
        <f>+D51</f>
        <v>99.9</v>
      </c>
      <c r="E54" s="39">
        <f>+E51</f>
        <v>31.5</v>
      </c>
      <c r="F54" s="39">
        <f>+F51</f>
        <v>40.5</v>
      </c>
      <c r="G54" s="39">
        <f>+G51</f>
        <v>0</v>
      </c>
      <c r="H54" s="8"/>
    </row>
    <row r="55" spans="1:9">
      <c r="C55" s="8"/>
      <c r="D55" s="39"/>
      <c r="E55" s="39"/>
      <c r="F55" s="39"/>
      <c r="G55" s="39"/>
      <c r="H55" s="8"/>
    </row>
    <row r="56" spans="1:9">
      <c r="C56" s="8" t="s">
        <v>128</v>
      </c>
      <c r="D56" s="64" t="b">
        <v>0</v>
      </c>
      <c r="E56" s="64" t="b">
        <v>0</v>
      </c>
      <c r="F56" s="64" t="b">
        <v>0</v>
      </c>
      <c r="G56" s="64" t="b">
        <v>0</v>
      </c>
      <c r="H56" s="8" t="s">
        <v>129</v>
      </c>
    </row>
    <row r="57" spans="1:9">
      <c r="C57" s="8"/>
      <c r="D57" s="39"/>
      <c r="E57" s="39"/>
      <c r="F57" s="39"/>
      <c r="G57" s="39"/>
      <c r="H57" s="8"/>
    </row>
    <row r="58" spans="1:9">
      <c r="C58" s="47"/>
      <c r="D58" s="84" t="s">
        <v>130</v>
      </c>
      <c r="E58" s="84"/>
      <c r="F58" s="84"/>
      <c r="G58" s="84"/>
      <c r="H58" s="8"/>
    </row>
    <row r="59" spans="1:9">
      <c r="C59" s="47" t="s">
        <v>120</v>
      </c>
      <c r="D59" s="48">
        <f>+IF(D56,D54,D53)</f>
        <v>0</v>
      </c>
      <c r="E59" s="48">
        <f>+IF(E56,E54,E53)</f>
        <v>0</v>
      </c>
      <c r="F59" s="48">
        <f>+IF(F56,F54,F53)</f>
        <v>0</v>
      </c>
      <c r="G59" s="48">
        <f>+IF(G56,G54,G53)</f>
        <v>0</v>
      </c>
      <c r="H59" s="8"/>
    </row>
    <row r="60" spans="1:9">
      <c r="C60" s="49"/>
      <c r="D60" s="50"/>
      <c r="E60" s="50"/>
      <c r="F60" s="50"/>
      <c r="G60" s="50"/>
      <c r="H60" s="51"/>
    </row>
    <row r="61" spans="1:9">
      <c r="D61" s="39"/>
      <c r="E61" s="39"/>
      <c r="F61" s="39"/>
      <c r="G61" s="39"/>
    </row>
    <row r="62" spans="1:9" s="68" customFormat="1">
      <c r="A62" s="67"/>
      <c r="C62" s="37"/>
      <c r="D62" s="65"/>
      <c r="E62" s="65"/>
      <c r="F62" s="65"/>
      <c r="G62" s="65"/>
    </row>
    <row r="63" spans="1:9" s="68" customFormat="1" ht="13.15" customHeight="1">
      <c r="A63" s="67"/>
      <c r="C63" s="80" t="s">
        <v>152</v>
      </c>
      <c r="D63" s="80"/>
      <c r="E63" s="80"/>
      <c r="F63" s="80"/>
      <c r="G63" s="80"/>
    </row>
    <row r="64" spans="1:9" s="68" customFormat="1" ht="14.45" customHeight="1">
      <c r="A64" s="67"/>
      <c r="C64" s="80"/>
      <c r="D64" s="80"/>
      <c r="E64" s="80"/>
      <c r="F64" s="80"/>
      <c r="G64" s="80"/>
    </row>
    <row r="65" spans="1:8" s="68" customFormat="1" ht="14.45" customHeight="1">
      <c r="A65" s="67"/>
      <c r="C65" s="81" t="s">
        <v>153</v>
      </c>
      <c r="D65" s="81"/>
      <c r="E65" s="81"/>
      <c r="F65" s="81"/>
      <c r="G65" s="81"/>
    </row>
    <row r="66" spans="1:8" s="68" customFormat="1" ht="14.45" customHeight="1">
      <c r="A66" s="67"/>
      <c r="C66" s="81"/>
      <c r="D66" s="81"/>
      <c r="E66" s="81"/>
      <c r="F66" s="81"/>
      <c r="G66" s="81"/>
    </row>
    <row r="67" spans="1:8" s="68" customFormat="1">
      <c r="A67" s="67"/>
      <c r="C67" s="56" t="s">
        <v>174</v>
      </c>
    </row>
    <row r="68" spans="1:8" s="68" customFormat="1">
      <c r="A68" s="67"/>
      <c r="C68" s="79" t="s">
        <v>177</v>
      </c>
      <c r="H68" s="54"/>
    </row>
    <row r="69" spans="1:8" s="68" customFormat="1">
      <c r="A69" s="67"/>
      <c r="C69" s="73" t="s">
        <v>154</v>
      </c>
      <c r="H69" s="55"/>
    </row>
    <row r="70" spans="1:8" s="68" customFormat="1" ht="17.45" customHeight="1">
      <c r="A70" s="67"/>
      <c r="C70" s="82" t="s">
        <v>155</v>
      </c>
      <c r="D70" s="82"/>
      <c r="E70" s="82"/>
      <c r="F70" s="82"/>
      <c r="G70" s="82"/>
      <c r="H70" s="82"/>
    </row>
    <row r="71" spans="1:8" s="68" customFormat="1" ht="15" customHeight="1">
      <c r="A71" s="67"/>
      <c r="C71" s="82"/>
      <c r="D71" s="82"/>
      <c r="E71" s="82"/>
      <c r="F71" s="82"/>
      <c r="G71" s="82"/>
      <c r="H71" s="82"/>
    </row>
    <row r="72" spans="1:8" s="68" customFormat="1">
      <c r="A72" s="67"/>
      <c r="C72" s="82" t="s">
        <v>156</v>
      </c>
      <c r="D72" s="82"/>
      <c r="E72" s="82"/>
      <c r="F72" s="82"/>
      <c r="G72" s="82"/>
      <c r="H72" s="82"/>
    </row>
    <row r="73" spans="1:8" s="68" customFormat="1" ht="10.9" customHeight="1">
      <c r="A73" s="67"/>
      <c r="C73" s="82"/>
      <c r="D73" s="82"/>
      <c r="E73" s="82"/>
      <c r="F73" s="82"/>
      <c r="G73" s="82"/>
      <c r="H73" s="82"/>
    </row>
    <row r="74" spans="1:8" s="68" customFormat="1">
      <c r="A74" s="67"/>
    </row>
    <row r="75" spans="1:8" s="68" customFormat="1">
      <c r="A75" s="67"/>
      <c r="H75" s="57"/>
    </row>
    <row r="76" spans="1:8">
      <c r="C76" s="37"/>
      <c r="D76" s="65"/>
      <c r="E76" s="65"/>
      <c r="F76" s="65"/>
      <c r="G76" s="65"/>
    </row>
    <row r="77" spans="1:8" ht="15">
      <c r="C77" s="11"/>
      <c r="D77" s="53"/>
      <c r="E77" s="11"/>
      <c r="F77" s="52"/>
      <c r="G77" s="52"/>
    </row>
    <row r="82" spans="8:8">
      <c r="H82" s="57"/>
    </row>
  </sheetData>
  <sheetProtection algorithmName="SHA-512" hashValue="oZ16D2UXJSU3UUsi+7QEQNXvIxfJSFjqSNrozHXir/OGh1vpRo4gYGeAWub5YodfmTiJUaXZNqmmj6lEek1eSQ==" saltValue="Nl9tdJzY65E0N3LvRJzcxw==" spinCount="100000" sheet="1" objects="1" scenarios="1"/>
  <mergeCells count="12">
    <mergeCell ref="C72:H73"/>
    <mergeCell ref="C1:H1"/>
    <mergeCell ref="C3:G3"/>
    <mergeCell ref="D10:G10"/>
    <mergeCell ref="D11:G11"/>
    <mergeCell ref="D14:E14"/>
    <mergeCell ref="D18:G18"/>
    <mergeCell ref="D37:G37"/>
    <mergeCell ref="D58:G58"/>
    <mergeCell ref="C63:G64"/>
    <mergeCell ref="C65:G66"/>
    <mergeCell ref="C70:H71"/>
  </mergeCells>
  <conditionalFormatting sqref="G45:G49">
    <cfRule type="cellIs" priority="4" stopIfTrue="1" operator="equal">
      <formula>""</formula>
    </cfRule>
  </conditionalFormatting>
  <conditionalFormatting sqref="D45:F49">
    <cfRule type="cellIs" priority="1" stopIfTrue="1" operator="equal">
      <formula>""</formula>
    </cfRule>
  </conditionalFormatting>
  <dataValidations count="1">
    <dataValidation type="list" allowBlank="1" showInputMessage="1" showErrorMessage="1" sqref="D14:E14">
      <formula1>Counties1</formula1>
    </dataValidation>
  </dataValidations>
  <hyperlinks>
    <hyperlink ref="C65:G66" r:id="rId1" display="Prepared by Alejandro Plastina and Chad Hart, Iowa State University Extension Economists. Send questions or comments to plastina@iastate.edu. "/>
    <hyperlink ref="C3:G3" r:id="rId2" display="View Information File A1-35, Base Acreage Realloacation and Payment Yield Update for more information."/>
  </hyperlinks>
  <pageMargins left="0.4" right="0.25" top="0.93" bottom="0.28999999999999998" header="0.5" footer="0.35"/>
  <pageSetup scale="71"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2</xdr:col>
                    <xdr:colOff>1190625</xdr:colOff>
                    <xdr:row>29</xdr:row>
                    <xdr:rowOff>85725</xdr:rowOff>
                  </from>
                  <to>
                    <xdr:col>2</xdr:col>
                    <xdr:colOff>1676400</xdr:colOff>
                    <xdr:row>30</xdr:row>
                    <xdr:rowOff>133350</xdr:rowOff>
                  </to>
                </anchor>
              </controlPr>
            </control>
          </mc:Choice>
        </mc:AlternateContent>
        <mc:AlternateContent xmlns:mc="http://schemas.openxmlformats.org/markup-compatibility/2006">
          <mc:Choice Requires="x14">
            <control shapeId="7170" r:id="rId7" name="Check Box 2">
              <controlPr defaultSize="0" autoFill="0" autoLine="0" autoPict="0" altText="Corn: Yes">
                <anchor moveWithCells="1">
                  <from>
                    <xdr:col>3</xdr:col>
                    <xdr:colOff>9525</xdr:colOff>
                    <xdr:row>55</xdr:row>
                    <xdr:rowOff>9525</xdr:rowOff>
                  </from>
                  <to>
                    <xdr:col>3</xdr:col>
                    <xdr:colOff>742950</xdr:colOff>
                    <xdr:row>56</xdr:row>
                    <xdr:rowOff>57150</xdr:rowOff>
                  </to>
                </anchor>
              </controlPr>
            </control>
          </mc:Choice>
        </mc:AlternateContent>
        <mc:AlternateContent xmlns:mc="http://schemas.openxmlformats.org/markup-compatibility/2006">
          <mc:Choice Requires="x14">
            <control shapeId="7171" r:id="rId8" name="Check Box 3">
              <controlPr defaultSize="0" autoFill="0" autoLine="0" autoPict="0" altText="Soy: Yes">
                <anchor moveWithCells="1">
                  <from>
                    <xdr:col>4</xdr:col>
                    <xdr:colOff>19050</xdr:colOff>
                    <xdr:row>55</xdr:row>
                    <xdr:rowOff>9525</xdr:rowOff>
                  </from>
                  <to>
                    <xdr:col>4</xdr:col>
                    <xdr:colOff>742950</xdr:colOff>
                    <xdr:row>56</xdr:row>
                    <xdr:rowOff>57150</xdr:rowOff>
                  </to>
                </anchor>
              </controlPr>
            </control>
          </mc:Choice>
        </mc:AlternateContent>
        <mc:AlternateContent xmlns:mc="http://schemas.openxmlformats.org/markup-compatibility/2006">
          <mc:Choice Requires="x14">
            <control shapeId="7172" r:id="rId9" name="Check Box 4">
              <controlPr defaultSize="0" autoFill="0" autoLine="0" autoPict="0" altText="Oats: Yes">
                <anchor moveWithCells="1">
                  <from>
                    <xdr:col>5</xdr:col>
                    <xdr:colOff>19050</xdr:colOff>
                    <xdr:row>55</xdr:row>
                    <xdr:rowOff>9525</xdr:rowOff>
                  </from>
                  <to>
                    <xdr:col>5</xdr:col>
                    <xdr:colOff>742950</xdr:colOff>
                    <xdr:row>56</xdr:row>
                    <xdr:rowOff>57150</xdr:rowOff>
                  </to>
                </anchor>
              </controlPr>
            </control>
          </mc:Choice>
        </mc:AlternateContent>
        <mc:AlternateContent xmlns:mc="http://schemas.openxmlformats.org/markup-compatibility/2006">
          <mc:Choice Requires="x14">
            <control shapeId="7173" r:id="rId10" name="Check Box 5">
              <controlPr defaultSize="0" autoFill="0" autoLine="0" autoPict="0" altText="Wheat: Yes">
                <anchor moveWithCells="1">
                  <from>
                    <xdr:col>6</xdr:col>
                    <xdr:colOff>9525</xdr:colOff>
                    <xdr:row>55</xdr:row>
                    <xdr:rowOff>9525</xdr:rowOff>
                  </from>
                  <to>
                    <xdr:col>6</xdr:col>
                    <xdr:colOff>742950</xdr:colOff>
                    <xdr:row>56</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5" operator="equal" id="{78DAEEF8-2D84-494C-8CDC-003E982A4D2B}">
            <xm:f>'substitute county yields'!$D$118</xm:f>
            <x14:dxf>
              <font>
                <color rgb="FFC00000"/>
              </font>
              <fill>
                <patternFill>
                  <bgColor rgb="FFFFCCCC"/>
                </patternFill>
              </fill>
            </x14:dxf>
          </x14:cfRule>
          <xm:sqref>E45:E49</xm:sqref>
        </x14:conditionalFormatting>
        <x14:conditionalFormatting xmlns:xm="http://schemas.microsoft.com/office/excel/2006/main">
          <x14:cfRule type="cellIs" priority="3" operator="equal" id="{B22C6C3F-6FC2-4D7B-BD85-3BD6D6F3875B}">
            <xm:f>'substitute county yields'!$E$118</xm:f>
            <x14:dxf>
              <font>
                <color rgb="FFC00000"/>
              </font>
              <fill>
                <patternFill>
                  <bgColor rgb="FFFFCCCC"/>
                </patternFill>
              </fill>
            </x14:dxf>
          </x14:cfRule>
          <xm:sqref>F45:F49</xm:sqref>
        </x14:conditionalFormatting>
        <x14:conditionalFormatting xmlns:xm="http://schemas.microsoft.com/office/excel/2006/main">
          <x14:cfRule type="cellIs" priority="2" operator="equal" id="{95B35FF3-BD5A-49FE-A06E-6936ADB00204}">
            <xm:f>'substitute county yields'!$C$118</xm:f>
            <x14:dxf>
              <font>
                <color rgb="FFC00000"/>
              </font>
              <fill>
                <patternFill>
                  <fgColor auto="1"/>
                  <bgColor rgb="FFFFCCCC"/>
                </patternFill>
              </fill>
            </x14:dxf>
          </x14:cfRule>
          <xm:sqref>D45:D49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118"/>
  <sheetViews>
    <sheetView topLeftCell="A97" workbookViewId="0">
      <selection activeCell="A2" sqref="A2"/>
    </sheetView>
  </sheetViews>
  <sheetFormatPr defaultColWidth="9.140625" defaultRowHeight="15"/>
  <cols>
    <col min="1" max="1" width="9.140625" style="58"/>
    <col min="2" max="2" width="13.7109375" style="58" customWidth="1"/>
    <col min="3" max="16384" width="9.140625" style="58"/>
  </cols>
  <sheetData>
    <row r="1" spans="1:21">
      <c r="A1" s="58" t="s">
        <v>131</v>
      </c>
      <c r="N1" s="58" t="s">
        <v>0</v>
      </c>
    </row>
    <row r="2" spans="1:21">
      <c r="C2" s="61" t="s">
        <v>175</v>
      </c>
      <c r="G2" s="61" t="s">
        <v>176</v>
      </c>
      <c r="N2" s="58" t="s">
        <v>1</v>
      </c>
      <c r="S2" s="61" t="s">
        <v>173</v>
      </c>
    </row>
    <row r="3" spans="1:21">
      <c r="A3" s="58" t="s">
        <v>132</v>
      </c>
      <c r="B3" s="58" t="s">
        <v>133</v>
      </c>
      <c r="C3" s="58" t="s">
        <v>108</v>
      </c>
      <c r="D3" s="58" t="s">
        <v>109</v>
      </c>
      <c r="E3" s="58" t="s">
        <v>110</v>
      </c>
      <c r="G3" s="58" t="s">
        <v>108</v>
      </c>
      <c r="H3" s="58" t="s">
        <v>109</v>
      </c>
      <c r="I3" s="58" t="s">
        <v>110</v>
      </c>
      <c r="N3" s="58" t="s">
        <v>2</v>
      </c>
      <c r="S3" s="58" t="s">
        <v>108</v>
      </c>
      <c r="T3" s="58" t="s">
        <v>109</v>
      </c>
      <c r="U3" s="58" t="s">
        <v>110</v>
      </c>
    </row>
    <row r="4" spans="1:21">
      <c r="A4" s="58" t="s">
        <v>47</v>
      </c>
      <c r="B4" s="58" t="s">
        <v>0</v>
      </c>
      <c r="C4" s="58">
        <v>111</v>
      </c>
      <c r="D4" s="58">
        <v>35</v>
      </c>
      <c r="E4" s="58">
        <v>45</v>
      </c>
      <c r="G4" s="58">
        <v>111</v>
      </c>
      <c r="H4" s="58">
        <v>35</v>
      </c>
      <c r="I4" s="58" t="s">
        <v>136</v>
      </c>
      <c r="N4" s="58" t="s">
        <v>3</v>
      </c>
      <c r="S4" s="58">
        <v>111.2</v>
      </c>
      <c r="T4" s="58">
        <v>34.9</v>
      </c>
      <c r="U4" s="58" t="s">
        <v>136</v>
      </c>
    </row>
    <row r="5" spans="1:21">
      <c r="A5" s="58" t="s">
        <v>47</v>
      </c>
      <c r="B5" s="58" t="s">
        <v>1</v>
      </c>
      <c r="C5" s="58">
        <v>109</v>
      </c>
      <c r="D5" s="58">
        <v>33</v>
      </c>
      <c r="E5" s="58">
        <v>44</v>
      </c>
      <c r="G5" s="58">
        <v>109</v>
      </c>
      <c r="H5" s="58">
        <v>33</v>
      </c>
      <c r="I5" s="58" t="s">
        <v>136</v>
      </c>
      <c r="N5" s="58" t="s">
        <v>4</v>
      </c>
      <c r="S5" s="58">
        <v>108.6</v>
      </c>
      <c r="T5" s="58">
        <v>33.5</v>
      </c>
      <c r="U5" s="58" t="s">
        <v>136</v>
      </c>
    </row>
    <row r="6" spans="1:21">
      <c r="A6" s="58" t="s">
        <v>47</v>
      </c>
      <c r="B6" s="58" t="s">
        <v>2</v>
      </c>
      <c r="C6" s="58">
        <v>126</v>
      </c>
      <c r="D6" s="58">
        <v>36</v>
      </c>
      <c r="E6" s="58">
        <v>51</v>
      </c>
      <c r="G6" s="58">
        <v>126</v>
      </c>
      <c r="H6" s="58">
        <v>36</v>
      </c>
      <c r="I6" s="58">
        <v>51</v>
      </c>
      <c r="N6" s="58" t="s">
        <v>5</v>
      </c>
      <c r="S6" s="58">
        <v>125.8</v>
      </c>
      <c r="T6" s="58">
        <v>36.4</v>
      </c>
      <c r="U6" s="58">
        <v>51.4</v>
      </c>
    </row>
    <row r="7" spans="1:21">
      <c r="A7" s="58" t="s">
        <v>47</v>
      </c>
      <c r="B7" s="58" t="s">
        <v>3</v>
      </c>
      <c r="C7" s="58">
        <v>75</v>
      </c>
      <c r="D7" s="58">
        <v>27</v>
      </c>
      <c r="E7" s="58">
        <v>31</v>
      </c>
      <c r="G7" s="58">
        <v>75</v>
      </c>
      <c r="H7" s="58">
        <v>27</v>
      </c>
      <c r="I7" s="58">
        <v>31</v>
      </c>
      <c r="N7" s="58" t="s">
        <v>6</v>
      </c>
      <c r="S7" s="58">
        <v>74.8</v>
      </c>
      <c r="T7" s="58">
        <v>27.2</v>
      </c>
      <c r="U7" s="58">
        <v>31.5</v>
      </c>
    </row>
    <row r="8" spans="1:21">
      <c r="A8" s="58" t="s">
        <v>47</v>
      </c>
      <c r="B8" s="58" t="s">
        <v>4</v>
      </c>
      <c r="C8" s="58">
        <v>123</v>
      </c>
      <c r="D8" s="58">
        <v>38</v>
      </c>
      <c r="E8" s="58">
        <v>53</v>
      </c>
      <c r="G8" s="58">
        <v>123</v>
      </c>
      <c r="H8" s="58">
        <v>38</v>
      </c>
      <c r="I8" s="58" t="s">
        <v>136</v>
      </c>
      <c r="N8" s="58" t="s">
        <v>7</v>
      </c>
      <c r="S8" s="58">
        <v>122.9</v>
      </c>
      <c r="T8" s="58">
        <v>38</v>
      </c>
      <c r="U8" s="58" t="s">
        <v>136</v>
      </c>
    </row>
    <row r="9" spans="1:21">
      <c r="A9" s="58" t="s">
        <v>47</v>
      </c>
      <c r="B9" s="58" t="s">
        <v>5</v>
      </c>
      <c r="C9" s="58">
        <v>124</v>
      </c>
      <c r="D9" s="58">
        <v>39</v>
      </c>
      <c r="E9" s="58">
        <v>52</v>
      </c>
      <c r="G9" s="58">
        <v>124</v>
      </c>
      <c r="H9" s="58">
        <v>39</v>
      </c>
      <c r="I9" s="58">
        <v>52</v>
      </c>
      <c r="N9" s="58" t="s">
        <v>8</v>
      </c>
      <c r="S9" s="58">
        <v>123.9</v>
      </c>
      <c r="T9" s="58">
        <v>39.1</v>
      </c>
      <c r="U9" s="58">
        <v>52.3</v>
      </c>
    </row>
    <row r="10" spans="1:21">
      <c r="A10" s="58" t="s">
        <v>47</v>
      </c>
      <c r="B10" s="58" t="s">
        <v>6</v>
      </c>
      <c r="C10" s="58">
        <v>122</v>
      </c>
      <c r="D10" s="58">
        <v>37</v>
      </c>
      <c r="E10" s="58">
        <v>44</v>
      </c>
      <c r="G10" s="58">
        <v>122</v>
      </c>
      <c r="H10" s="58">
        <v>37</v>
      </c>
      <c r="I10" s="58">
        <v>44</v>
      </c>
      <c r="N10" s="58" t="s">
        <v>9</v>
      </c>
      <c r="S10" s="58">
        <v>122.5</v>
      </c>
      <c r="T10" s="58">
        <v>37.200000000000003</v>
      </c>
      <c r="U10" s="58">
        <v>43.9</v>
      </c>
    </row>
    <row r="11" spans="1:21">
      <c r="A11" s="58" t="s">
        <v>47</v>
      </c>
      <c r="B11" s="58" t="s">
        <v>7</v>
      </c>
      <c r="C11" s="58">
        <v>126</v>
      </c>
      <c r="D11" s="58">
        <v>36</v>
      </c>
      <c r="E11" s="58">
        <v>51</v>
      </c>
      <c r="G11" s="58">
        <v>126</v>
      </c>
      <c r="H11" s="58">
        <v>36</v>
      </c>
      <c r="I11" s="58">
        <v>51</v>
      </c>
      <c r="N11" s="58" t="s">
        <v>10</v>
      </c>
      <c r="S11" s="58">
        <v>126.1</v>
      </c>
      <c r="T11" s="58">
        <v>35.6</v>
      </c>
      <c r="U11" s="58">
        <v>51.4</v>
      </c>
    </row>
    <row r="12" spans="1:21">
      <c r="A12" s="58" t="s">
        <v>47</v>
      </c>
      <c r="B12" s="58" t="s">
        <v>8</v>
      </c>
      <c r="C12" s="58">
        <v>128</v>
      </c>
      <c r="D12" s="58">
        <v>37</v>
      </c>
      <c r="E12" s="58">
        <v>56</v>
      </c>
      <c r="G12" s="58">
        <v>128</v>
      </c>
      <c r="H12" s="58">
        <v>37</v>
      </c>
      <c r="I12" s="58">
        <v>56</v>
      </c>
      <c r="N12" s="58" t="s">
        <v>11</v>
      </c>
      <c r="S12" s="58">
        <v>127.5</v>
      </c>
      <c r="T12" s="58">
        <v>37.299999999999997</v>
      </c>
      <c r="U12" s="58">
        <v>56.2</v>
      </c>
    </row>
    <row r="13" spans="1:21">
      <c r="A13" s="58" t="s">
        <v>47</v>
      </c>
      <c r="B13" s="58" t="s">
        <v>9</v>
      </c>
      <c r="C13" s="58">
        <v>124</v>
      </c>
      <c r="D13" s="58">
        <v>36</v>
      </c>
      <c r="E13" s="58">
        <v>53</v>
      </c>
      <c r="G13" s="58">
        <v>124</v>
      </c>
      <c r="H13" s="58">
        <v>36</v>
      </c>
      <c r="I13" s="58">
        <v>53</v>
      </c>
      <c r="N13" s="58" t="s">
        <v>12</v>
      </c>
      <c r="S13" s="58">
        <v>124.5</v>
      </c>
      <c r="T13" s="58">
        <v>36.200000000000003</v>
      </c>
      <c r="U13" s="58">
        <v>52.6</v>
      </c>
    </row>
    <row r="14" spans="1:21">
      <c r="A14" s="58" t="s">
        <v>47</v>
      </c>
      <c r="B14" s="58" t="s">
        <v>10</v>
      </c>
      <c r="C14" s="58">
        <v>131</v>
      </c>
      <c r="D14" s="58">
        <v>37</v>
      </c>
      <c r="E14" s="58">
        <v>57</v>
      </c>
      <c r="G14" s="58">
        <v>131</v>
      </c>
      <c r="H14" s="58">
        <v>37</v>
      </c>
      <c r="I14" s="58">
        <v>57</v>
      </c>
      <c r="N14" s="58" t="s">
        <v>13</v>
      </c>
      <c r="S14" s="58">
        <v>131.1</v>
      </c>
      <c r="T14" s="58">
        <v>36.700000000000003</v>
      </c>
      <c r="U14" s="58">
        <v>62.7</v>
      </c>
    </row>
    <row r="15" spans="1:21">
      <c r="A15" s="58" t="s">
        <v>47</v>
      </c>
      <c r="B15" s="58" t="s">
        <v>11</v>
      </c>
      <c r="C15" s="58">
        <v>126</v>
      </c>
      <c r="D15" s="58">
        <v>36</v>
      </c>
      <c r="E15" s="58">
        <v>53</v>
      </c>
      <c r="G15" s="58">
        <v>126</v>
      </c>
      <c r="H15" s="58">
        <v>36</v>
      </c>
      <c r="I15" s="58">
        <v>53</v>
      </c>
      <c r="N15" s="58" t="s">
        <v>14</v>
      </c>
      <c r="S15" s="58">
        <v>126.1</v>
      </c>
      <c r="T15" s="58">
        <v>36.5</v>
      </c>
      <c r="U15" s="58">
        <v>52.8</v>
      </c>
    </row>
    <row r="16" spans="1:21">
      <c r="A16" s="58" t="s">
        <v>47</v>
      </c>
      <c r="B16" s="58" t="s">
        <v>12</v>
      </c>
      <c r="C16" s="58">
        <v>125</v>
      </c>
      <c r="D16" s="58">
        <v>35</v>
      </c>
      <c r="E16" s="58">
        <v>56</v>
      </c>
      <c r="G16" s="58">
        <v>125</v>
      </c>
      <c r="H16" s="58">
        <v>35</v>
      </c>
      <c r="I16" s="58" t="s">
        <v>136</v>
      </c>
      <c r="N16" s="58" t="s">
        <v>15</v>
      </c>
      <c r="S16" s="58">
        <v>124.9</v>
      </c>
      <c r="T16" s="58">
        <v>34.9</v>
      </c>
      <c r="U16" s="58" t="s">
        <v>136</v>
      </c>
    </row>
    <row r="17" spans="1:21">
      <c r="A17" s="58" t="s">
        <v>47</v>
      </c>
      <c r="B17" s="58" t="s">
        <v>13</v>
      </c>
      <c r="C17" s="58">
        <v>126</v>
      </c>
      <c r="D17" s="58">
        <v>37</v>
      </c>
      <c r="E17" s="58">
        <v>56</v>
      </c>
      <c r="G17" s="58">
        <v>126</v>
      </c>
      <c r="H17" s="58">
        <v>37</v>
      </c>
      <c r="I17" s="58" t="s">
        <v>136</v>
      </c>
      <c r="N17" s="58" t="s">
        <v>16</v>
      </c>
      <c r="S17" s="58">
        <v>125.9</v>
      </c>
      <c r="T17" s="58">
        <v>37.200000000000003</v>
      </c>
      <c r="U17" s="58" t="s">
        <v>136</v>
      </c>
    </row>
    <row r="18" spans="1:21">
      <c r="A18" s="58" t="s">
        <v>47</v>
      </c>
      <c r="B18" s="58" t="s">
        <v>14</v>
      </c>
      <c r="C18" s="58">
        <v>120</v>
      </c>
      <c r="D18" s="58">
        <v>36</v>
      </c>
      <c r="E18" s="58">
        <v>46</v>
      </c>
      <c r="G18" s="58">
        <v>120</v>
      </c>
      <c r="H18" s="58">
        <v>36</v>
      </c>
      <c r="I18" s="58" t="s">
        <v>136</v>
      </c>
      <c r="N18" s="58" t="s">
        <v>17</v>
      </c>
      <c r="S18" s="58">
        <v>120.5</v>
      </c>
      <c r="T18" s="58">
        <v>36.200000000000003</v>
      </c>
      <c r="U18" s="58" t="s">
        <v>136</v>
      </c>
    </row>
    <row r="19" spans="1:21">
      <c r="A19" s="58" t="s">
        <v>47</v>
      </c>
      <c r="B19" s="58" t="s">
        <v>15</v>
      </c>
      <c r="C19" s="58">
        <v>133</v>
      </c>
      <c r="D19" s="58">
        <v>41</v>
      </c>
      <c r="E19" s="58">
        <v>43</v>
      </c>
      <c r="G19" s="58">
        <v>133</v>
      </c>
      <c r="H19" s="58">
        <v>41</v>
      </c>
      <c r="I19" s="58">
        <v>43</v>
      </c>
      <c r="N19" s="58" t="s">
        <v>18</v>
      </c>
      <c r="S19" s="58">
        <v>133.19999999999999</v>
      </c>
      <c r="T19" s="58">
        <v>40.799999999999997</v>
      </c>
      <c r="U19" s="58">
        <v>42.7</v>
      </c>
    </row>
    <row r="20" spans="1:21">
      <c r="A20" s="58" t="s">
        <v>47</v>
      </c>
      <c r="B20" s="58" t="s">
        <v>16</v>
      </c>
      <c r="C20" s="58">
        <v>120</v>
      </c>
      <c r="D20" s="58">
        <v>35</v>
      </c>
      <c r="E20" s="58">
        <v>53</v>
      </c>
      <c r="G20" s="58">
        <v>120</v>
      </c>
      <c r="H20" s="58">
        <v>35</v>
      </c>
      <c r="I20" s="58">
        <v>53</v>
      </c>
      <c r="N20" s="58" t="s">
        <v>19</v>
      </c>
      <c r="S20" s="58">
        <v>120</v>
      </c>
      <c r="T20" s="58">
        <v>34.799999999999997</v>
      </c>
      <c r="U20" s="58">
        <v>52.5</v>
      </c>
    </row>
    <row r="21" spans="1:21">
      <c r="A21" s="58" t="s">
        <v>47</v>
      </c>
      <c r="B21" s="58" t="s">
        <v>17</v>
      </c>
      <c r="C21" s="58">
        <v>138</v>
      </c>
      <c r="D21" s="58">
        <v>40</v>
      </c>
      <c r="E21" s="58">
        <v>63</v>
      </c>
      <c r="G21" s="58">
        <v>138</v>
      </c>
      <c r="H21" s="58">
        <v>40</v>
      </c>
      <c r="I21" s="58">
        <v>63</v>
      </c>
      <c r="N21" s="58" t="s">
        <v>20</v>
      </c>
      <c r="S21" s="58">
        <v>137.4</v>
      </c>
      <c r="T21" s="58">
        <v>40.200000000000003</v>
      </c>
      <c r="U21" s="58">
        <v>63.5</v>
      </c>
    </row>
    <row r="22" spans="1:21">
      <c r="A22" s="58" t="s">
        <v>47</v>
      </c>
      <c r="B22" s="58" t="s">
        <v>18</v>
      </c>
      <c r="C22" s="58">
        <v>121</v>
      </c>
      <c r="D22" s="58">
        <v>36</v>
      </c>
      <c r="E22" s="58">
        <v>52</v>
      </c>
      <c r="G22" s="58">
        <v>121</v>
      </c>
      <c r="H22" s="58">
        <v>36</v>
      </c>
      <c r="I22" s="58">
        <v>52</v>
      </c>
      <c r="N22" s="58" t="s">
        <v>21</v>
      </c>
      <c r="S22" s="58">
        <v>121.2</v>
      </c>
      <c r="T22" s="58">
        <v>35.799999999999997</v>
      </c>
      <c r="U22" s="58">
        <v>52.1</v>
      </c>
    </row>
    <row r="23" spans="1:21">
      <c r="A23" s="58" t="s">
        <v>47</v>
      </c>
      <c r="B23" s="58" t="s">
        <v>19</v>
      </c>
      <c r="C23" s="58">
        <v>75</v>
      </c>
      <c r="D23" s="58">
        <v>28</v>
      </c>
      <c r="E23" s="58">
        <v>29</v>
      </c>
      <c r="G23" s="58">
        <v>75</v>
      </c>
      <c r="H23" s="58">
        <v>28</v>
      </c>
      <c r="I23" s="58">
        <v>29</v>
      </c>
      <c r="N23" s="58" t="s">
        <v>22</v>
      </c>
      <c r="S23" s="58">
        <v>74.8</v>
      </c>
      <c r="T23" s="58">
        <v>27.6</v>
      </c>
      <c r="U23" s="58">
        <v>29.3</v>
      </c>
    </row>
    <row r="24" spans="1:21">
      <c r="A24" s="58" t="s">
        <v>47</v>
      </c>
      <c r="B24" s="58" t="s">
        <v>20</v>
      </c>
      <c r="C24" s="58">
        <v>134</v>
      </c>
      <c r="D24" s="58">
        <v>38</v>
      </c>
      <c r="E24" s="58">
        <v>60</v>
      </c>
      <c r="G24" s="58">
        <v>134</v>
      </c>
      <c r="H24" s="58">
        <v>38</v>
      </c>
      <c r="I24" s="58">
        <v>60</v>
      </c>
      <c r="N24" s="58" t="s">
        <v>23</v>
      </c>
      <c r="S24" s="58">
        <v>133.80000000000001</v>
      </c>
      <c r="T24" s="58">
        <v>37.700000000000003</v>
      </c>
      <c r="U24" s="58">
        <v>60.4</v>
      </c>
    </row>
    <row r="25" spans="1:21">
      <c r="A25" s="58" t="s">
        <v>47</v>
      </c>
      <c r="B25" s="58" t="s">
        <v>21</v>
      </c>
      <c r="C25" s="58">
        <v>127</v>
      </c>
      <c r="D25" s="58">
        <v>40</v>
      </c>
      <c r="E25" s="58">
        <v>51</v>
      </c>
      <c r="G25" s="58">
        <v>127</v>
      </c>
      <c r="H25" s="58">
        <v>40</v>
      </c>
      <c r="I25" s="58">
        <v>51</v>
      </c>
      <c r="N25" s="58" t="s">
        <v>24</v>
      </c>
      <c r="S25" s="58">
        <v>127</v>
      </c>
      <c r="T25" s="58">
        <v>40</v>
      </c>
      <c r="U25" s="58">
        <v>51.3</v>
      </c>
    </row>
    <row r="26" spans="1:21">
      <c r="A26" s="58" t="s">
        <v>47</v>
      </c>
      <c r="B26" s="58" t="s">
        <v>22</v>
      </c>
      <c r="C26" s="58">
        <v>129</v>
      </c>
      <c r="D26" s="58">
        <v>39</v>
      </c>
      <c r="E26" s="58">
        <v>46</v>
      </c>
      <c r="G26" s="58">
        <v>129</v>
      </c>
      <c r="H26" s="58">
        <v>39</v>
      </c>
      <c r="I26" s="58">
        <v>46</v>
      </c>
      <c r="N26" s="58" t="s">
        <v>25</v>
      </c>
      <c r="S26" s="58">
        <v>128.80000000000001</v>
      </c>
      <c r="T26" s="58">
        <v>39.5</v>
      </c>
      <c r="U26" s="58">
        <v>46</v>
      </c>
    </row>
    <row r="27" spans="1:21">
      <c r="A27" s="58" t="s">
        <v>47</v>
      </c>
      <c r="B27" s="58" t="s">
        <v>23</v>
      </c>
      <c r="C27" s="58">
        <v>133</v>
      </c>
      <c r="D27" s="58">
        <v>39</v>
      </c>
      <c r="E27" s="58">
        <v>56</v>
      </c>
      <c r="G27" s="58">
        <v>133</v>
      </c>
      <c r="H27" s="58">
        <v>39</v>
      </c>
      <c r="I27" s="58" t="s">
        <v>136</v>
      </c>
      <c r="N27" s="58" t="s">
        <v>26</v>
      </c>
      <c r="S27" s="58">
        <v>133</v>
      </c>
      <c r="T27" s="58">
        <v>39.1</v>
      </c>
      <c r="U27" s="58" t="s">
        <v>136</v>
      </c>
    </row>
    <row r="28" spans="1:21">
      <c r="A28" s="58" t="s">
        <v>47</v>
      </c>
      <c r="B28" s="58" t="s">
        <v>24</v>
      </c>
      <c r="C28" s="58">
        <v>119</v>
      </c>
      <c r="D28" s="58">
        <v>36</v>
      </c>
      <c r="E28" s="58">
        <v>48</v>
      </c>
      <c r="G28" s="58">
        <v>119</v>
      </c>
      <c r="H28" s="58">
        <v>36</v>
      </c>
      <c r="I28" s="58">
        <v>48</v>
      </c>
      <c r="N28" s="58" t="s">
        <v>27</v>
      </c>
      <c r="S28" s="58">
        <v>119.4</v>
      </c>
      <c r="T28" s="58">
        <v>36.299999999999997</v>
      </c>
      <c r="U28" s="58">
        <v>47.6</v>
      </c>
    </row>
    <row r="29" spans="1:21">
      <c r="A29" s="58" t="s">
        <v>47</v>
      </c>
      <c r="B29" s="58" t="s">
        <v>25</v>
      </c>
      <c r="C29" s="58">
        <v>76</v>
      </c>
      <c r="D29" s="58">
        <v>27</v>
      </c>
      <c r="E29" s="58">
        <v>31</v>
      </c>
      <c r="G29" s="58">
        <v>76</v>
      </c>
      <c r="H29" s="58">
        <v>27</v>
      </c>
      <c r="I29" s="58">
        <v>31</v>
      </c>
      <c r="N29" s="58" t="s">
        <v>28</v>
      </c>
      <c r="S29" s="58">
        <v>76</v>
      </c>
      <c r="T29" s="58">
        <v>27.4</v>
      </c>
      <c r="U29" s="58">
        <v>30.7</v>
      </c>
    </row>
    <row r="30" spans="1:21">
      <c r="A30" s="58" t="s">
        <v>47</v>
      </c>
      <c r="B30" s="58" t="s">
        <v>26</v>
      </c>
      <c r="C30" s="58">
        <v>78</v>
      </c>
      <c r="D30" s="58">
        <v>29</v>
      </c>
      <c r="E30" s="58">
        <v>29</v>
      </c>
      <c r="G30" s="58">
        <v>78</v>
      </c>
      <c r="H30" s="58">
        <v>29</v>
      </c>
      <c r="I30" s="58">
        <v>29</v>
      </c>
      <c r="N30" s="58" t="s">
        <v>29</v>
      </c>
      <c r="S30" s="58">
        <v>77.7</v>
      </c>
      <c r="T30" s="58">
        <v>29.1</v>
      </c>
      <c r="U30" s="58">
        <v>29.2</v>
      </c>
    </row>
    <row r="31" spans="1:21">
      <c r="A31" s="58" t="s">
        <v>47</v>
      </c>
      <c r="B31" s="58" t="s">
        <v>27</v>
      </c>
      <c r="C31" s="58">
        <v>121</v>
      </c>
      <c r="D31" s="58">
        <v>38</v>
      </c>
      <c r="E31" s="58">
        <v>52</v>
      </c>
      <c r="G31" s="58">
        <v>121</v>
      </c>
      <c r="H31" s="58">
        <v>38</v>
      </c>
      <c r="I31" s="58">
        <v>52</v>
      </c>
      <c r="N31" s="58" t="s">
        <v>30</v>
      </c>
      <c r="S31" s="58">
        <v>121.2</v>
      </c>
      <c r="T31" s="58">
        <v>37.799999999999997</v>
      </c>
      <c r="U31" s="58">
        <v>51.8</v>
      </c>
    </row>
    <row r="32" spans="1:21">
      <c r="A32" s="58" t="s">
        <v>47</v>
      </c>
      <c r="B32" s="58" t="s">
        <v>28</v>
      </c>
      <c r="C32" s="58">
        <v>111</v>
      </c>
      <c r="D32" s="58">
        <v>37</v>
      </c>
      <c r="E32" s="58">
        <v>36</v>
      </c>
      <c r="G32" s="58">
        <v>111</v>
      </c>
      <c r="H32" s="58">
        <v>37</v>
      </c>
      <c r="I32" s="58">
        <v>36</v>
      </c>
      <c r="N32" s="58" t="s">
        <v>31</v>
      </c>
      <c r="S32" s="58">
        <v>111.4</v>
      </c>
      <c r="T32" s="58">
        <v>36.799999999999997</v>
      </c>
      <c r="U32" s="58">
        <v>35.700000000000003</v>
      </c>
    </row>
    <row r="33" spans="1:21">
      <c r="A33" s="58" t="s">
        <v>47</v>
      </c>
      <c r="B33" s="58" t="s">
        <v>29</v>
      </c>
      <c r="C33" s="58">
        <v>129</v>
      </c>
      <c r="D33" s="58">
        <v>36</v>
      </c>
      <c r="E33" s="58">
        <v>63</v>
      </c>
      <c r="G33" s="58">
        <v>129</v>
      </c>
      <c r="H33" s="58">
        <v>36</v>
      </c>
      <c r="I33" s="58">
        <v>63</v>
      </c>
      <c r="N33" s="58" t="s">
        <v>32</v>
      </c>
      <c r="S33" s="58">
        <v>129</v>
      </c>
      <c r="T33" s="58">
        <v>35.700000000000003</v>
      </c>
      <c r="U33" s="58">
        <v>63.5</v>
      </c>
    </row>
    <row r="34" spans="1:21">
      <c r="A34" s="58" t="s">
        <v>47</v>
      </c>
      <c r="B34" s="58" t="s">
        <v>30</v>
      </c>
      <c r="C34" s="58">
        <v>122</v>
      </c>
      <c r="D34" s="58">
        <v>39</v>
      </c>
      <c r="E34" s="58">
        <v>49</v>
      </c>
      <c r="G34" s="58">
        <v>122</v>
      </c>
      <c r="H34" s="58">
        <v>39</v>
      </c>
      <c r="I34" s="58">
        <v>49</v>
      </c>
      <c r="N34" s="58" t="s">
        <v>33</v>
      </c>
      <c r="S34" s="58">
        <v>121.7</v>
      </c>
      <c r="T34" s="58">
        <v>38.9</v>
      </c>
      <c r="U34" s="58">
        <v>48.8</v>
      </c>
    </row>
    <row r="35" spans="1:21">
      <c r="A35" s="58" t="s">
        <v>47</v>
      </c>
      <c r="B35" s="58" t="s">
        <v>31</v>
      </c>
      <c r="C35" s="58">
        <v>131</v>
      </c>
      <c r="D35" s="58">
        <v>36</v>
      </c>
      <c r="E35" s="58">
        <v>63</v>
      </c>
      <c r="G35" s="58">
        <v>131</v>
      </c>
      <c r="H35" s="58">
        <v>36</v>
      </c>
      <c r="I35" s="58">
        <v>63</v>
      </c>
      <c r="N35" s="58" t="s">
        <v>34</v>
      </c>
      <c r="S35" s="58">
        <v>131.5</v>
      </c>
      <c r="T35" s="58">
        <v>36.1</v>
      </c>
      <c r="U35" s="58">
        <v>63.5</v>
      </c>
    </row>
    <row r="36" spans="1:21">
      <c r="A36" s="58" t="s">
        <v>47</v>
      </c>
      <c r="B36" s="58" t="s">
        <v>32</v>
      </c>
      <c r="C36" s="58">
        <v>122</v>
      </c>
      <c r="D36" s="58">
        <v>37</v>
      </c>
      <c r="E36" s="58">
        <v>52</v>
      </c>
      <c r="G36" s="58">
        <v>122</v>
      </c>
      <c r="H36" s="58">
        <v>37</v>
      </c>
      <c r="I36" s="58">
        <v>52</v>
      </c>
      <c r="N36" s="58" t="s">
        <v>35</v>
      </c>
      <c r="S36" s="58">
        <v>122</v>
      </c>
      <c r="T36" s="58">
        <v>36.9</v>
      </c>
      <c r="U36" s="58">
        <v>52.3</v>
      </c>
    </row>
    <row r="37" spans="1:21">
      <c r="A37" s="58" t="s">
        <v>47</v>
      </c>
      <c r="B37" s="58" t="s">
        <v>33</v>
      </c>
      <c r="C37" s="58">
        <v>124</v>
      </c>
      <c r="D37" s="58">
        <v>36</v>
      </c>
      <c r="E37" s="58">
        <v>55</v>
      </c>
      <c r="G37" s="58">
        <v>124</v>
      </c>
      <c r="H37" s="58">
        <v>36</v>
      </c>
      <c r="I37" s="58">
        <v>55</v>
      </c>
      <c r="N37" s="58" t="s">
        <v>36</v>
      </c>
      <c r="S37" s="58">
        <v>123.6</v>
      </c>
      <c r="T37" s="58">
        <v>35.700000000000003</v>
      </c>
      <c r="U37" s="58">
        <v>54.7</v>
      </c>
    </row>
    <row r="38" spans="1:21">
      <c r="A38" s="58" t="s">
        <v>47</v>
      </c>
      <c r="B38" s="58" t="s">
        <v>34</v>
      </c>
      <c r="C38" s="58">
        <v>126</v>
      </c>
      <c r="D38" s="58">
        <v>36</v>
      </c>
      <c r="E38" s="58">
        <v>50</v>
      </c>
      <c r="G38" s="58">
        <v>126</v>
      </c>
      <c r="H38" s="58">
        <v>36</v>
      </c>
      <c r="I38" s="58">
        <v>50</v>
      </c>
      <c r="N38" s="58" t="s">
        <v>37</v>
      </c>
      <c r="S38" s="58">
        <v>125.9</v>
      </c>
      <c r="T38" s="58">
        <v>36</v>
      </c>
      <c r="U38" s="58">
        <v>51</v>
      </c>
    </row>
    <row r="39" spans="1:21">
      <c r="A39" s="58" t="s">
        <v>47</v>
      </c>
      <c r="B39" s="58" t="s">
        <v>35</v>
      </c>
      <c r="C39" s="58">
        <v>111</v>
      </c>
      <c r="D39" s="58">
        <v>33</v>
      </c>
      <c r="E39" s="58">
        <v>45</v>
      </c>
      <c r="G39" s="58">
        <v>111</v>
      </c>
      <c r="H39" s="58">
        <v>33</v>
      </c>
      <c r="I39" s="58" t="s">
        <v>136</v>
      </c>
      <c r="N39" s="58" t="s">
        <v>38</v>
      </c>
      <c r="S39" s="58">
        <v>111.2</v>
      </c>
      <c r="T39" s="58">
        <v>33.1</v>
      </c>
      <c r="U39" s="58" t="s">
        <v>136</v>
      </c>
    </row>
    <row r="40" spans="1:21">
      <c r="A40" s="58" t="s">
        <v>47</v>
      </c>
      <c r="B40" s="58" t="s">
        <v>36</v>
      </c>
      <c r="C40" s="58">
        <v>123</v>
      </c>
      <c r="D40" s="58">
        <v>35</v>
      </c>
      <c r="E40" s="58">
        <v>55</v>
      </c>
      <c r="G40" s="58">
        <v>123</v>
      </c>
      <c r="H40" s="58">
        <v>35</v>
      </c>
      <c r="I40" s="58" t="s">
        <v>136</v>
      </c>
      <c r="N40" s="58" t="s">
        <v>39</v>
      </c>
      <c r="S40" s="58">
        <v>123.1</v>
      </c>
      <c r="T40" s="58">
        <v>35.4</v>
      </c>
      <c r="U40" s="58" t="s">
        <v>136</v>
      </c>
    </row>
    <row r="41" spans="1:21">
      <c r="A41" s="58" t="s">
        <v>47</v>
      </c>
      <c r="B41" s="58" t="s">
        <v>37</v>
      </c>
      <c r="C41" s="58">
        <v>132</v>
      </c>
      <c r="D41" s="58">
        <v>41</v>
      </c>
      <c r="E41" s="58">
        <v>50</v>
      </c>
      <c r="G41" s="58">
        <v>132</v>
      </c>
      <c r="H41" s="58">
        <v>41</v>
      </c>
      <c r="I41" s="58">
        <v>50</v>
      </c>
      <c r="N41" s="58" t="s">
        <v>40</v>
      </c>
      <c r="S41" s="58">
        <v>132.5</v>
      </c>
      <c r="T41" s="58">
        <v>41.1</v>
      </c>
      <c r="U41" s="58">
        <v>49.3</v>
      </c>
    </row>
    <row r="42" spans="1:21">
      <c r="A42" s="58" t="s">
        <v>47</v>
      </c>
      <c r="B42" s="58" t="s">
        <v>38</v>
      </c>
      <c r="C42" s="58">
        <v>114</v>
      </c>
      <c r="D42" s="58">
        <v>35</v>
      </c>
      <c r="E42" s="58">
        <v>51</v>
      </c>
      <c r="G42" s="58">
        <v>114</v>
      </c>
      <c r="H42" s="58">
        <v>35</v>
      </c>
      <c r="I42" s="58" t="s">
        <v>136</v>
      </c>
      <c r="N42" s="58" t="s">
        <v>41</v>
      </c>
      <c r="S42" s="58">
        <v>114.5</v>
      </c>
      <c r="T42" s="58">
        <v>34.700000000000003</v>
      </c>
      <c r="U42" s="58" t="s">
        <v>136</v>
      </c>
    </row>
    <row r="43" spans="1:21">
      <c r="A43" s="58" t="s">
        <v>47</v>
      </c>
      <c r="B43" s="58" t="s">
        <v>39</v>
      </c>
      <c r="C43" s="58">
        <v>122</v>
      </c>
      <c r="D43" s="58">
        <v>35</v>
      </c>
      <c r="E43" s="58">
        <v>51</v>
      </c>
      <c r="G43" s="58">
        <v>122</v>
      </c>
      <c r="H43" s="58">
        <v>35</v>
      </c>
      <c r="I43" s="58">
        <v>51</v>
      </c>
      <c r="N43" s="58" t="s">
        <v>42</v>
      </c>
      <c r="S43" s="58">
        <v>121.8</v>
      </c>
      <c r="T43" s="58">
        <v>35.299999999999997</v>
      </c>
      <c r="U43" s="58">
        <v>49.3</v>
      </c>
    </row>
    <row r="44" spans="1:21">
      <c r="A44" s="58" t="s">
        <v>47</v>
      </c>
      <c r="B44" s="58" t="s">
        <v>40</v>
      </c>
      <c r="C44" s="58">
        <v>127</v>
      </c>
      <c r="D44" s="58">
        <v>36</v>
      </c>
      <c r="E44" s="58">
        <v>60</v>
      </c>
      <c r="G44" s="58">
        <v>127</v>
      </c>
      <c r="H44" s="58">
        <v>36</v>
      </c>
      <c r="I44" s="58">
        <v>60</v>
      </c>
      <c r="N44" s="58" t="s">
        <v>43</v>
      </c>
      <c r="S44" s="58">
        <v>127</v>
      </c>
      <c r="T44" s="58">
        <v>36.200000000000003</v>
      </c>
      <c r="U44" s="58">
        <v>60.3</v>
      </c>
    </row>
    <row r="45" spans="1:21">
      <c r="A45" s="58" t="s">
        <v>47</v>
      </c>
      <c r="B45" s="58" t="s">
        <v>41</v>
      </c>
      <c r="C45" s="58">
        <v>128</v>
      </c>
      <c r="D45" s="58">
        <v>38</v>
      </c>
      <c r="E45" s="58">
        <v>52</v>
      </c>
      <c r="G45" s="58">
        <v>128</v>
      </c>
      <c r="H45" s="58">
        <v>38</v>
      </c>
      <c r="I45" s="58">
        <v>52</v>
      </c>
      <c r="N45" s="58" t="s">
        <v>44</v>
      </c>
      <c r="S45" s="58">
        <v>127.5</v>
      </c>
      <c r="T45" s="58">
        <v>37.799999999999997</v>
      </c>
      <c r="U45" s="58">
        <v>51.7</v>
      </c>
    </row>
    <row r="46" spans="1:21">
      <c r="A46" s="58" t="s">
        <v>47</v>
      </c>
      <c r="B46" s="58" t="s">
        <v>42</v>
      </c>
      <c r="C46" s="58">
        <v>124</v>
      </c>
      <c r="D46" s="58">
        <v>33</v>
      </c>
      <c r="E46" s="58">
        <v>56</v>
      </c>
      <c r="G46" s="58">
        <v>124</v>
      </c>
      <c r="H46" s="58">
        <v>33</v>
      </c>
      <c r="I46" s="58" t="s">
        <v>136</v>
      </c>
      <c r="N46" s="58" t="s">
        <v>45</v>
      </c>
      <c r="S46" s="58">
        <v>124.1</v>
      </c>
      <c r="T46" s="58">
        <v>32.799999999999997</v>
      </c>
      <c r="U46" s="58" t="s">
        <v>136</v>
      </c>
    </row>
    <row r="47" spans="1:21">
      <c r="A47" s="58" t="s">
        <v>47</v>
      </c>
      <c r="B47" s="58" t="s">
        <v>43</v>
      </c>
      <c r="C47" s="58">
        <v>103</v>
      </c>
      <c r="D47" s="58">
        <v>36</v>
      </c>
      <c r="E47" s="58">
        <v>40</v>
      </c>
      <c r="G47" s="58">
        <v>103</v>
      </c>
      <c r="H47" s="58">
        <v>36</v>
      </c>
      <c r="I47" s="58">
        <v>40</v>
      </c>
      <c r="N47" s="58" t="s">
        <v>46</v>
      </c>
      <c r="S47" s="58">
        <v>103.1</v>
      </c>
      <c r="T47" s="58">
        <v>36.1</v>
      </c>
      <c r="U47" s="58">
        <v>40</v>
      </c>
    </row>
    <row r="48" spans="1:21">
      <c r="A48" s="58" t="s">
        <v>47</v>
      </c>
      <c r="B48" s="58" t="s">
        <v>44</v>
      </c>
      <c r="C48" s="58">
        <v>125</v>
      </c>
      <c r="D48" s="58">
        <v>36</v>
      </c>
      <c r="E48" s="58">
        <v>54</v>
      </c>
      <c r="G48" s="58">
        <v>125</v>
      </c>
      <c r="H48" s="58">
        <v>36</v>
      </c>
      <c r="I48" s="58">
        <v>54</v>
      </c>
      <c r="N48" s="58" t="s">
        <v>47</v>
      </c>
      <c r="S48" s="58">
        <v>125.3</v>
      </c>
      <c r="T48" s="58">
        <v>35.799999999999997</v>
      </c>
      <c r="U48" s="58">
        <v>53.8</v>
      </c>
    </row>
    <row r="49" spans="1:21">
      <c r="A49" s="58" t="s">
        <v>47</v>
      </c>
      <c r="B49" s="58" t="s">
        <v>45</v>
      </c>
      <c r="C49" s="58">
        <v>127</v>
      </c>
      <c r="D49" s="58">
        <v>36</v>
      </c>
      <c r="E49" s="58">
        <v>56</v>
      </c>
      <c r="G49" s="58">
        <v>127</v>
      </c>
      <c r="H49" s="58">
        <v>36</v>
      </c>
      <c r="I49" s="58">
        <v>56</v>
      </c>
      <c r="N49" s="58" t="s">
        <v>48</v>
      </c>
      <c r="S49" s="58">
        <v>126.9</v>
      </c>
      <c r="T49" s="58">
        <v>36.299999999999997</v>
      </c>
      <c r="U49" s="58">
        <v>55.4</v>
      </c>
    </row>
    <row r="50" spans="1:21">
      <c r="A50" s="58" t="s">
        <v>47</v>
      </c>
      <c r="B50" s="58" t="s">
        <v>46</v>
      </c>
      <c r="C50" s="58">
        <v>139</v>
      </c>
      <c r="D50" s="58">
        <v>39</v>
      </c>
      <c r="E50" s="58">
        <v>58</v>
      </c>
      <c r="G50" s="58">
        <v>139</v>
      </c>
      <c r="H50" s="58">
        <v>39</v>
      </c>
      <c r="I50" s="58" t="s">
        <v>136</v>
      </c>
      <c r="N50" s="58" t="s">
        <v>49</v>
      </c>
      <c r="S50" s="58">
        <v>138.6</v>
      </c>
      <c r="T50" s="58">
        <v>39.200000000000003</v>
      </c>
      <c r="U50" s="58" t="s">
        <v>136</v>
      </c>
    </row>
    <row r="51" spans="1:21">
      <c r="A51" s="58" t="s">
        <v>47</v>
      </c>
      <c r="B51" s="58" t="s">
        <v>47</v>
      </c>
      <c r="C51" s="58">
        <v>122</v>
      </c>
      <c r="D51" s="58">
        <v>39</v>
      </c>
      <c r="E51" s="58">
        <v>44</v>
      </c>
      <c r="G51" s="58">
        <v>122</v>
      </c>
      <c r="H51" s="58">
        <v>39</v>
      </c>
      <c r="I51" s="58">
        <v>44</v>
      </c>
      <c r="N51" s="58" t="s">
        <v>50</v>
      </c>
      <c r="S51" s="58">
        <v>122.1</v>
      </c>
      <c r="T51" s="58">
        <v>38.799999999999997</v>
      </c>
      <c r="U51" s="58">
        <v>44.3</v>
      </c>
    </row>
    <row r="52" spans="1:21">
      <c r="A52" s="58" t="s">
        <v>47</v>
      </c>
      <c r="B52" s="58" t="s">
        <v>48</v>
      </c>
      <c r="C52" s="58">
        <v>115</v>
      </c>
      <c r="D52" s="58">
        <v>38</v>
      </c>
      <c r="E52" s="58">
        <v>44</v>
      </c>
      <c r="G52" s="58">
        <v>115</v>
      </c>
      <c r="H52" s="58">
        <v>38</v>
      </c>
      <c r="I52" s="58">
        <v>44</v>
      </c>
      <c r="N52" s="58" t="s">
        <v>51</v>
      </c>
      <c r="S52" s="58">
        <v>114.6</v>
      </c>
      <c r="T52" s="58">
        <v>38</v>
      </c>
      <c r="U52" s="58">
        <v>44.3</v>
      </c>
    </row>
    <row r="53" spans="1:21">
      <c r="A53" s="58" t="s">
        <v>47</v>
      </c>
      <c r="B53" s="58" t="s">
        <v>49</v>
      </c>
      <c r="C53" s="58">
        <v>125</v>
      </c>
      <c r="D53" s="58">
        <v>39</v>
      </c>
      <c r="E53" s="58">
        <v>47</v>
      </c>
      <c r="G53" s="58">
        <v>125</v>
      </c>
      <c r="H53" s="58">
        <v>39</v>
      </c>
      <c r="I53" s="58">
        <v>47</v>
      </c>
      <c r="N53" s="58" t="s">
        <v>52</v>
      </c>
      <c r="S53" s="58">
        <v>124.6</v>
      </c>
      <c r="T53" s="58">
        <v>39</v>
      </c>
      <c r="U53" s="58">
        <v>47</v>
      </c>
    </row>
    <row r="54" spans="1:21">
      <c r="A54" s="58" t="s">
        <v>47</v>
      </c>
      <c r="B54" s="58" t="s">
        <v>50</v>
      </c>
      <c r="C54" s="58">
        <v>93</v>
      </c>
      <c r="D54" s="58">
        <v>34</v>
      </c>
      <c r="E54" s="58">
        <v>36</v>
      </c>
      <c r="G54" s="58">
        <v>93</v>
      </c>
      <c r="H54" s="58">
        <v>34</v>
      </c>
      <c r="I54" s="58">
        <v>36</v>
      </c>
      <c r="N54" s="58" t="s">
        <v>53</v>
      </c>
      <c r="S54" s="58">
        <v>93</v>
      </c>
      <c r="T54" s="58">
        <v>33.5</v>
      </c>
      <c r="U54" s="58">
        <v>37.700000000000003</v>
      </c>
    </row>
    <row r="55" spans="1:21">
      <c r="A55" s="58" t="s">
        <v>47</v>
      </c>
      <c r="B55" s="58" t="s">
        <v>51</v>
      </c>
      <c r="C55" s="58">
        <v>119</v>
      </c>
      <c r="D55" s="58">
        <v>37</v>
      </c>
      <c r="E55" s="58">
        <v>39</v>
      </c>
      <c r="G55" s="58">
        <v>119</v>
      </c>
      <c r="H55" s="58">
        <v>37</v>
      </c>
      <c r="I55" s="58">
        <v>39</v>
      </c>
      <c r="N55" s="58" t="s">
        <v>54</v>
      </c>
      <c r="S55" s="58">
        <v>118.7</v>
      </c>
      <c r="T55" s="58">
        <v>37.1</v>
      </c>
      <c r="U55" s="58">
        <v>38.9</v>
      </c>
    </row>
    <row r="56" spans="1:21">
      <c r="A56" s="58" t="s">
        <v>47</v>
      </c>
      <c r="B56" s="58" t="s">
        <v>52</v>
      </c>
      <c r="C56" s="58">
        <v>122</v>
      </c>
      <c r="D56" s="58">
        <v>39</v>
      </c>
      <c r="E56" s="58">
        <v>41</v>
      </c>
      <c r="G56" s="58">
        <v>122</v>
      </c>
      <c r="H56" s="58">
        <v>39</v>
      </c>
      <c r="I56" s="58">
        <v>41</v>
      </c>
      <c r="N56" s="58" t="s">
        <v>55</v>
      </c>
      <c r="S56" s="58">
        <v>121.8</v>
      </c>
      <c r="T56" s="58">
        <v>38.9</v>
      </c>
      <c r="U56" s="58">
        <v>41.3</v>
      </c>
    </row>
    <row r="57" spans="1:21">
      <c r="A57" s="58" t="s">
        <v>47</v>
      </c>
      <c r="B57" s="58" t="s">
        <v>53</v>
      </c>
      <c r="C57" s="58">
        <v>103</v>
      </c>
      <c r="D57" s="58">
        <v>37</v>
      </c>
      <c r="E57" s="58">
        <v>35</v>
      </c>
      <c r="G57" s="58">
        <v>103</v>
      </c>
      <c r="H57" s="58">
        <v>37</v>
      </c>
      <c r="I57" s="58">
        <v>35</v>
      </c>
      <c r="N57" s="58" t="s">
        <v>56</v>
      </c>
      <c r="S57" s="58">
        <v>103.6</v>
      </c>
      <c r="T57" s="58">
        <v>36.6</v>
      </c>
      <c r="U57" s="58">
        <v>34.299999999999997</v>
      </c>
    </row>
    <row r="58" spans="1:21">
      <c r="A58" s="58" t="s">
        <v>47</v>
      </c>
      <c r="B58" s="58" t="s">
        <v>54</v>
      </c>
      <c r="C58" s="58">
        <v>134</v>
      </c>
      <c r="D58" s="58">
        <v>37</v>
      </c>
      <c r="E58" s="58">
        <v>62</v>
      </c>
      <c r="G58" s="58">
        <v>134</v>
      </c>
      <c r="H58" s="58">
        <v>37</v>
      </c>
      <c r="I58" s="58">
        <v>62</v>
      </c>
      <c r="N58" s="58" t="s">
        <v>57</v>
      </c>
      <c r="S58" s="58">
        <v>133.6</v>
      </c>
      <c r="T58" s="58">
        <v>37.299999999999997</v>
      </c>
      <c r="U58" s="58">
        <v>55.6</v>
      </c>
    </row>
    <row r="59" spans="1:21">
      <c r="A59" s="58" t="s">
        <v>47</v>
      </c>
      <c r="B59" s="58" t="s">
        <v>55</v>
      </c>
      <c r="C59" s="58">
        <v>98</v>
      </c>
      <c r="D59" s="58">
        <v>33</v>
      </c>
      <c r="E59" s="58">
        <v>39</v>
      </c>
      <c r="G59" s="58">
        <v>98</v>
      </c>
      <c r="H59" s="58">
        <v>33</v>
      </c>
      <c r="I59" s="58">
        <v>39</v>
      </c>
      <c r="N59" s="58" t="s">
        <v>58</v>
      </c>
      <c r="S59" s="58">
        <v>97.8</v>
      </c>
      <c r="T59" s="58">
        <v>33.200000000000003</v>
      </c>
      <c r="U59" s="58">
        <v>38.700000000000003</v>
      </c>
    </row>
    <row r="60" spans="1:21">
      <c r="A60" s="58" t="s">
        <v>47</v>
      </c>
      <c r="B60" s="58" t="s">
        <v>56</v>
      </c>
      <c r="C60" s="58">
        <v>123</v>
      </c>
      <c r="D60" s="58">
        <v>38</v>
      </c>
      <c r="E60" s="58">
        <v>49</v>
      </c>
      <c r="G60" s="58">
        <v>123</v>
      </c>
      <c r="H60" s="58">
        <v>38</v>
      </c>
      <c r="I60" s="58">
        <v>49</v>
      </c>
      <c r="N60" s="58" t="s">
        <v>59</v>
      </c>
      <c r="S60" s="58">
        <v>123.1</v>
      </c>
      <c r="T60" s="58">
        <v>37.9</v>
      </c>
      <c r="U60" s="58">
        <v>48.7</v>
      </c>
    </row>
    <row r="61" spans="1:21">
      <c r="A61" s="58" t="s">
        <v>47</v>
      </c>
      <c r="B61" s="58" t="s">
        <v>57</v>
      </c>
      <c r="C61" s="58">
        <v>114</v>
      </c>
      <c r="D61" s="58">
        <v>37</v>
      </c>
      <c r="E61" s="58">
        <v>40</v>
      </c>
      <c r="G61" s="58">
        <v>114</v>
      </c>
      <c r="H61" s="58">
        <v>37</v>
      </c>
      <c r="I61" s="58">
        <v>40</v>
      </c>
      <c r="N61" s="58" t="s">
        <v>60</v>
      </c>
      <c r="S61" s="58">
        <v>113.7</v>
      </c>
      <c r="T61" s="58">
        <v>36.700000000000003</v>
      </c>
      <c r="U61" s="58">
        <v>40.1</v>
      </c>
    </row>
    <row r="62" spans="1:21">
      <c r="A62" s="58" t="s">
        <v>47</v>
      </c>
      <c r="B62" s="58" t="s">
        <v>58</v>
      </c>
      <c r="C62" s="58">
        <v>75</v>
      </c>
      <c r="D62" s="58">
        <v>28</v>
      </c>
      <c r="E62" s="58">
        <v>30</v>
      </c>
      <c r="G62" s="58">
        <v>75</v>
      </c>
      <c r="H62" s="58">
        <v>28</v>
      </c>
      <c r="I62" s="58">
        <v>30</v>
      </c>
      <c r="N62" s="58" t="s">
        <v>61</v>
      </c>
      <c r="S62" s="58">
        <v>74.599999999999994</v>
      </c>
      <c r="T62" s="58">
        <v>27.8</v>
      </c>
      <c r="U62" s="58">
        <v>29.6</v>
      </c>
    </row>
    <row r="63" spans="1:21">
      <c r="A63" s="58" t="s">
        <v>47</v>
      </c>
      <c r="B63" s="58" t="s">
        <v>59</v>
      </c>
      <c r="C63" s="58">
        <v>137</v>
      </c>
      <c r="D63" s="58">
        <v>39</v>
      </c>
      <c r="E63" s="58">
        <v>67</v>
      </c>
      <c r="G63" s="58">
        <v>137</v>
      </c>
      <c r="H63" s="58">
        <v>39</v>
      </c>
      <c r="I63" s="58">
        <v>67</v>
      </c>
      <c r="N63" s="58" t="s">
        <v>62</v>
      </c>
      <c r="S63" s="58">
        <v>136.6</v>
      </c>
      <c r="T63" s="58">
        <v>39.299999999999997</v>
      </c>
      <c r="U63" s="58">
        <v>67</v>
      </c>
    </row>
    <row r="64" spans="1:21">
      <c r="A64" s="58" t="s">
        <v>47</v>
      </c>
      <c r="B64" s="58" t="s">
        <v>60</v>
      </c>
      <c r="C64" s="58">
        <v>105</v>
      </c>
      <c r="D64" s="58">
        <v>33</v>
      </c>
      <c r="E64" s="58">
        <v>31</v>
      </c>
      <c r="G64" s="58">
        <v>105</v>
      </c>
      <c r="H64" s="58">
        <v>33</v>
      </c>
      <c r="I64" s="58">
        <v>31</v>
      </c>
      <c r="N64" s="58" t="s">
        <v>63</v>
      </c>
      <c r="S64" s="58">
        <v>104.6</v>
      </c>
      <c r="T64" s="58">
        <v>33.1</v>
      </c>
      <c r="U64" s="58">
        <v>30.8</v>
      </c>
    </row>
    <row r="65" spans="1:21">
      <c r="A65" s="58" t="s">
        <v>47</v>
      </c>
      <c r="B65" s="58" t="s">
        <v>61</v>
      </c>
      <c r="C65" s="58">
        <v>113</v>
      </c>
      <c r="D65" s="58">
        <v>37</v>
      </c>
      <c r="E65" s="58">
        <v>37</v>
      </c>
      <c r="G65" s="58">
        <v>113</v>
      </c>
      <c r="H65" s="58">
        <v>37</v>
      </c>
      <c r="I65" s="58">
        <v>37</v>
      </c>
      <c r="N65" s="58" t="s">
        <v>64</v>
      </c>
      <c r="S65" s="58">
        <v>113.2</v>
      </c>
      <c r="T65" s="58">
        <v>37.4</v>
      </c>
      <c r="U65" s="58">
        <v>37</v>
      </c>
    </row>
    <row r="66" spans="1:21">
      <c r="A66" s="58" t="s">
        <v>47</v>
      </c>
      <c r="B66" s="58" t="s">
        <v>62</v>
      </c>
      <c r="C66" s="58">
        <v>102</v>
      </c>
      <c r="D66" s="58">
        <v>35</v>
      </c>
      <c r="E66" s="58">
        <v>32</v>
      </c>
      <c r="G66" s="58">
        <v>102</v>
      </c>
      <c r="H66" s="58">
        <v>35</v>
      </c>
      <c r="I66" s="58">
        <v>32</v>
      </c>
      <c r="N66" s="58" t="s">
        <v>65</v>
      </c>
      <c r="S66" s="58">
        <v>101.5</v>
      </c>
      <c r="T66" s="58">
        <v>35.1</v>
      </c>
      <c r="U66" s="58">
        <v>31.8</v>
      </c>
    </row>
    <row r="67" spans="1:21">
      <c r="A67" s="58" t="s">
        <v>47</v>
      </c>
      <c r="B67" s="58" t="s">
        <v>63</v>
      </c>
      <c r="C67" s="58">
        <v>129</v>
      </c>
      <c r="D67" s="58">
        <v>41</v>
      </c>
      <c r="E67" s="58">
        <v>44</v>
      </c>
      <c r="G67" s="58">
        <v>129</v>
      </c>
      <c r="H67" s="58">
        <v>41</v>
      </c>
      <c r="I67" s="58">
        <v>44</v>
      </c>
      <c r="N67" s="58" t="s">
        <v>66</v>
      </c>
      <c r="S67" s="58">
        <v>129.1</v>
      </c>
      <c r="T67" s="58">
        <v>41.1</v>
      </c>
      <c r="U67" s="58">
        <v>43.7</v>
      </c>
    </row>
    <row r="68" spans="1:21">
      <c r="A68" s="58" t="s">
        <v>47</v>
      </c>
      <c r="B68" s="58" t="s">
        <v>64</v>
      </c>
      <c r="C68" s="58">
        <v>117</v>
      </c>
      <c r="D68" s="58">
        <v>34</v>
      </c>
      <c r="E68" s="58">
        <v>45</v>
      </c>
      <c r="G68" s="58">
        <v>117</v>
      </c>
      <c r="H68" s="58">
        <v>34</v>
      </c>
      <c r="I68" s="58" t="s">
        <v>136</v>
      </c>
      <c r="N68" s="58" t="s">
        <v>67</v>
      </c>
      <c r="S68" s="58">
        <v>116.8</v>
      </c>
      <c r="T68" s="58">
        <v>33.9</v>
      </c>
      <c r="U68" s="58" t="s">
        <v>136</v>
      </c>
    </row>
    <row r="69" spans="1:21">
      <c r="A69" s="58" t="s">
        <v>47</v>
      </c>
      <c r="B69" s="58" t="s">
        <v>65</v>
      </c>
      <c r="C69" s="58">
        <v>126</v>
      </c>
      <c r="D69" s="58">
        <v>36</v>
      </c>
      <c r="E69" s="58">
        <v>58</v>
      </c>
      <c r="G69" s="58">
        <v>126</v>
      </c>
      <c r="H69" s="58">
        <v>36</v>
      </c>
      <c r="I69" s="58">
        <v>58</v>
      </c>
      <c r="N69" s="58" t="s">
        <v>68</v>
      </c>
      <c r="S69" s="58">
        <v>126.1</v>
      </c>
      <c r="T69" s="58">
        <v>35.5</v>
      </c>
      <c r="U69" s="58">
        <v>58.1</v>
      </c>
    </row>
    <row r="70" spans="1:21">
      <c r="A70" s="58" t="s">
        <v>47</v>
      </c>
      <c r="B70" s="58" t="s">
        <v>66</v>
      </c>
      <c r="C70" s="58">
        <v>121</v>
      </c>
      <c r="D70" s="58">
        <v>34</v>
      </c>
      <c r="E70" s="58">
        <v>56</v>
      </c>
      <c r="G70" s="58">
        <v>121</v>
      </c>
      <c r="H70" s="58">
        <v>34</v>
      </c>
      <c r="I70" s="58" t="s">
        <v>136</v>
      </c>
      <c r="N70" s="58" t="s">
        <v>69</v>
      </c>
      <c r="S70" s="58">
        <v>120.8</v>
      </c>
      <c r="T70" s="58">
        <v>33.799999999999997</v>
      </c>
      <c r="U70" s="58" t="s">
        <v>136</v>
      </c>
    </row>
    <row r="71" spans="1:21">
      <c r="A71" s="58" t="s">
        <v>47</v>
      </c>
      <c r="B71" s="58" t="s">
        <v>67</v>
      </c>
      <c r="C71" s="58">
        <v>76</v>
      </c>
      <c r="D71" s="58">
        <v>30</v>
      </c>
      <c r="E71" s="58">
        <v>31</v>
      </c>
      <c r="G71" s="58">
        <v>76</v>
      </c>
      <c r="H71" s="58">
        <v>30</v>
      </c>
      <c r="I71" s="58">
        <v>31</v>
      </c>
      <c r="N71" s="58" t="s">
        <v>70</v>
      </c>
      <c r="S71" s="58">
        <v>76.400000000000006</v>
      </c>
      <c r="T71" s="58">
        <v>29.6</v>
      </c>
      <c r="U71" s="58">
        <v>30.8</v>
      </c>
    </row>
    <row r="72" spans="1:21">
      <c r="A72" s="58" t="s">
        <v>47</v>
      </c>
      <c r="B72" s="58" t="s">
        <v>68</v>
      </c>
      <c r="C72" s="58">
        <v>119</v>
      </c>
      <c r="D72" s="58">
        <v>35</v>
      </c>
      <c r="E72" s="58">
        <v>45</v>
      </c>
      <c r="G72" s="58">
        <v>119</v>
      </c>
      <c r="H72" s="58">
        <v>35</v>
      </c>
      <c r="I72" s="58" t="s">
        <v>136</v>
      </c>
      <c r="N72" s="58" t="s">
        <v>71</v>
      </c>
      <c r="S72" s="58">
        <v>118.5</v>
      </c>
      <c r="T72" s="58">
        <v>34.4</v>
      </c>
      <c r="U72" s="58" t="s">
        <v>136</v>
      </c>
    </row>
    <row r="73" spans="1:21">
      <c r="A73" s="58" t="s">
        <v>47</v>
      </c>
      <c r="B73" s="58" t="s">
        <v>69</v>
      </c>
      <c r="C73" s="58">
        <v>118</v>
      </c>
      <c r="D73" s="58">
        <v>38</v>
      </c>
      <c r="E73" s="58">
        <v>40</v>
      </c>
      <c r="G73" s="58">
        <v>118</v>
      </c>
      <c r="H73" s="58">
        <v>38</v>
      </c>
      <c r="I73" s="58">
        <v>40</v>
      </c>
      <c r="N73" s="58" t="s">
        <v>72</v>
      </c>
      <c r="S73" s="58">
        <v>118.1</v>
      </c>
      <c r="T73" s="58">
        <v>37.799999999999997</v>
      </c>
      <c r="U73" s="58">
        <v>39.9</v>
      </c>
    </row>
    <row r="74" spans="1:21">
      <c r="A74" s="58" t="s">
        <v>47</v>
      </c>
      <c r="B74" s="58" t="s">
        <v>70</v>
      </c>
      <c r="C74" s="58">
        <v>139</v>
      </c>
      <c r="D74" s="58">
        <v>40</v>
      </c>
      <c r="E74" s="58">
        <v>60</v>
      </c>
      <c r="G74" s="58">
        <v>139</v>
      </c>
      <c r="H74" s="58">
        <v>40</v>
      </c>
      <c r="I74" s="58">
        <v>60</v>
      </c>
      <c r="N74" s="58" t="s">
        <v>73</v>
      </c>
      <c r="S74" s="58">
        <v>139.1</v>
      </c>
      <c r="T74" s="58">
        <v>39.5</v>
      </c>
      <c r="U74" s="58">
        <v>59.6</v>
      </c>
    </row>
    <row r="75" spans="1:21">
      <c r="A75" s="58" t="s">
        <v>47</v>
      </c>
      <c r="B75" s="58" t="s">
        <v>71</v>
      </c>
      <c r="C75" s="58">
        <v>137</v>
      </c>
      <c r="D75" s="58">
        <v>38</v>
      </c>
      <c r="E75" s="58">
        <v>63</v>
      </c>
      <c r="G75" s="58">
        <v>137</v>
      </c>
      <c r="H75" s="58">
        <v>38</v>
      </c>
      <c r="I75" s="58">
        <v>63</v>
      </c>
      <c r="N75" s="58" t="s">
        <v>74</v>
      </c>
      <c r="S75" s="58">
        <v>136.6</v>
      </c>
      <c r="T75" s="58">
        <v>37.700000000000003</v>
      </c>
      <c r="U75" s="58">
        <v>62.2</v>
      </c>
    </row>
    <row r="76" spans="1:21">
      <c r="A76" s="58" t="s">
        <v>47</v>
      </c>
      <c r="B76" s="58" t="s">
        <v>72</v>
      </c>
      <c r="C76" s="58">
        <v>106</v>
      </c>
      <c r="D76" s="58">
        <v>33</v>
      </c>
      <c r="E76" s="58">
        <v>39</v>
      </c>
      <c r="G76" s="58">
        <v>106</v>
      </c>
      <c r="H76" s="58">
        <v>33</v>
      </c>
      <c r="I76" s="58" t="s">
        <v>136</v>
      </c>
      <c r="N76" s="58" t="s">
        <v>75</v>
      </c>
      <c r="S76" s="58">
        <v>106.4</v>
      </c>
      <c r="T76" s="58">
        <v>32.6</v>
      </c>
      <c r="U76" s="58" t="s">
        <v>136</v>
      </c>
    </row>
    <row r="77" spans="1:21">
      <c r="A77" s="58" t="s">
        <v>47</v>
      </c>
      <c r="B77" s="58" t="s">
        <v>73</v>
      </c>
      <c r="C77" s="58">
        <v>132</v>
      </c>
      <c r="D77" s="58">
        <v>37</v>
      </c>
      <c r="E77" s="58">
        <v>67</v>
      </c>
      <c r="G77" s="58">
        <v>132</v>
      </c>
      <c r="H77" s="58">
        <v>37</v>
      </c>
      <c r="I77" s="58">
        <v>67</v>
      </c>
      <c r="N77" s="58" t="s">
        <v>76</v>
      </c>
      <c r="S77" s="58">
        <v>132.4</v>
      </c>
      <c r="T77" s="58">
        <v>36.700000000000003</v>
      </c>
      <c r="U77" s="58">
        <v>67.400000000000006</v>
      </c>
    </row>
    <row r="78" spans="1:21">
      <c r="A78" s="58" t="s">
        <v>47</v>
      </c>
      <c r="B78" s="58" t="s">
        <v>74</v>
      </c>
      <c r="C78" s="58">
        <v>126</v>
      </c>
      <c r="D78" s="58">
        <v>37</v>
      </c>
      <c r="E78" s="58">
        <v>68</v>
      </c>
      <c r="G78" s="58">
        <v>126</v>
      </c>
      <c r="H78" s="58">
        <v>37</v>
      </c>
      <c r="I78" s="58">
        <v>68</v>
      </c>
      <c r="N78" s="58" t="s">
        <v>138</v>
      </c>
      <c r="S78" s="58">
        <v>126.2</v>
      </c>
      <c r="T78" s="58">
        <v>37.299999999999997</v>
      </c>
      <c r="U78" s="58">
        <v>67.599999999999994</v>
      </c>
    </row>
    <row r="79" spans="1:21">
      <c r="A79" s="58" t="s">
        <v>47</v>
      </c>
      <c r="B79" s="58" t="s">
        <v>75</v>
      </c>
      <c r="C79" s="58">
        <v>133</v>
      </c>
      <c r="D79" s="58">
        <v>36</v>
      </c>
      <c r="E79" s="58">
        <v>63</v>
      </c>
      <c r="G79" s="58">
        <v>133</v>
      </c>
      <c r="H79" s="58">
        <v>36</v>
      </c>
      <c r="I79" s="58">
        <v>63</v>
      </c>
      <c r="N79" s="58" t="s">
        <v>139</v>
      </c>
      <c r="S79" s="58">
        <v>133</v>
      </c>
      <c r="T79" s="58">
        <v>36.4</v>
      </c>
      <c r="U79" s="58">
        <v>61.3</v>
      </c>
    </row>
    <row r="80" spans="1:21">
      <c r="A80" s="58" t="s">
        <v>47</v>
      </c>
      <c r="B80" s="58" t="s">
        <v>76</v>
      </c>
      <c r="C80" s="58">
        <v>116</v>
      </c>
      <c r="D80" s="58">
        <v>36</v>
      </c>
      <c r="E80" s="58">
        <v>50</v>
      </c>
      <c r="G80" s="58">
        <v>116</v>
      </c>
      <c r="H80" s="58">
        <v>36</v>
      </c>
      <c r="I80" s="58">
        <v>50</v>
      </c>
      <c r="N80" s="58" t="s">
        <v>77</v>
      </c>
      <c r="S80" s="58">
        <v>115.7</v>
      </c>
      <c r="T80" s="58">
        <v>36.4</v>
      </c>
      <c r="U80" s="58">
        <v>49.3</v>
      </c>
    </row>
    <row r="81" spans="1:21">
      <c r="A81" s="58" t="s">
        <v>47</v>
      </c>
      <c r="B81" s="58" t="s">
        <v>138</v>
      </c>
      <c r="C81" s="58">
        <v>124</v>
      </c>
      <c r="D81" s="58">
        <v>34</v>
      </c>
      <c r="E81" s="58">
        <v>53</v>
      </c>
      <c r="G81" s="58">
        <v>124</v>
      </c>
      <c r="H81" s="58">
        <v>34</v>
      </c>
      <c r="I81" s="58" t="s">
        <v>136</v>
      </c>
      <c r="N81" s="58" t="s">
        <v>78</v>
      </c>
      <c r="S81" s="58">
        <v>125.7</v>
      </c>
      <c r="T81" s="58">
        <v>34.299999999999997</v>
      </c>
      <c r="U81" s="58" t="s">
        <v>136</v>
      </c>
    </row>
    <row r="82" spans="1:21">
      <c r="A82" s="58" t="s">
        <v>47</v>
      </c>
      <c r="B82" s="58" t="s">
        <v>139</v>
      </c>
      <c r="C82" s="58">
        <v>124</v>
      </c>
      <c r="D82" s="58">
        <v>34</v>
      </c>
      <c r="E82" s="58">
        <v>53</v>
      </c>
      <c r="G82" s="58">
        <v>124</v>
      </c>
      <c r="H82" s="58">
        <v>34</v>
      </c>
      <c r="I82" s="58" t="s">
        <v>136</v>
      </c>
      <c r="N82" s="58" t="s">
        <v>79</v>
      </c>
      <c r="S82" s="58">
        <v>114.7</v>
      </c>
      <c r="T82" s="58">
        <v>33.799999999999997</v>
      </c>
      <c r="U82" s="58" t="s">
        <v>136</v>
      </c>
    </row>
    <row r="83" spans="1:21">
      <c r="A83" s="58" t="s">
        <v>47</v>
      </c>
      <c r="B83" s="58" t="s">
        <v>77</v>
      </c>
      <c r="C83" s="58">
        <v>125</v>
      </c>
      <c r="D83" s="58">
        <v>40</v>
      </c>
      <c r="E83" s="58">
        <v>51</v>
      </c>
      <c r="G83" s="58">
        <v>125</v>
      </c>
      <c r="H83" s="58">
        <v>40</v>
      </c>
      <c r="I83" s="58">
        <v>51</v>
      </c>
      <c r="N83" s="58" t="s">
        <v>80</v>
      </c>
      <c r="S83" s="58">
        <v>125.2</v>
      </c>
      <c r="T83" s="58">
        <v>39.700000000000003</v>
      </c>
      <c r="U83" s="58">
        <v>51.2</v>
      </c>
    </row>
    <row r="84" spans="1:21">
      <c r="A84" s="58" t="s">
        <v>47</v>
      </c>
      <c r="B84" s="58" t="s">
        <v>78</v>
      </c>
      <c r="C84" s="58">
        <v>79</v>
      </c>
      <c r="D84" s="58">
        <v>29</v>
      </c>
      <c r="E84" s="58">
        <v>31</v>
      </c>
      <c r="G84" s="58">
        <v>79</v>
      </c>
      <c r="H84" s="58">
        <v>29</v>
      </c>
      <c r="I84" s="58">
        <v>31</v>
      </c>
      <c r="N84" s="58" t="s">
        <v>81</v>
      </c>
      <c r="S84" s="58">
        <v>78.7</v>
      </c>
      <c r="T84" s="58">
        <v>29.2</v>
      </c>
      <c r="U84" s="58">
        <v>30.8</v>
      </c>
    </row>
    <row r="85" spans="1:21">
      <c r="A85" s="58" t="s">
        <v>47</v>
      </c>
      <c r="B85" s="58" t="s">
        <v>79</v>
      </c>
      <c r="C85" s="58">
        <v>130</v>
      </c>
      <c r="D85" s="58">
        <v>37</v>
      </c>
      <c r="E85" s="58">
        <v>61</v>
      </c>
      <c r="G85" s="58">
        <v>130</v>
      </c>
      <c r="H85" s="58">
        <v>37</v>
      </c>
      <c r="I85" s="58" t="s">
        <v>136</v>
      </c>
      <c r="N85" s="58" t="s">
        <v>82</v>
      </c>
      <c r="S85" s="58">
        <v>130.1</v>
      </c>
      <c r="T85" s="58">
        <v>37.200000000000003</v>
      </c>
      <c r="U85" s="58" t="s">
        <v>136</v>
      </c>
    </row>
    <row r="86" spans="1:21">
      <c r="A86" s="58" t="s">
        <v>47</v>
      </c>
      <c r="B86" s="58" t="s">
        <v>80</v>
      </c>
      <c r="C86" s="58">
        <v>123</v>
      </c>
      <c r="D86" s="58">
        <v>41</v>
      </c>
      <c r="E86" s="58">
        <v>51</v>
      </c>
      <c r="G86" s="58">
        <v>123</v>
      </c>
      <c r="H86" s="58">
        <v>41</v>
      </c>
      <c r="I86" s="58">
        <v>51</v>
      </c>
      <c r="N86" s="58" t="s">
        <v>83</v>
      </c>
      <c r="S86" s="58">
        <v>123.5</v>
      </c>
      <c r="T86" s="58">
        <v>40.4</v>
      </c>
      <c r="U86" s="58">
        <v>51.4</v>
      </c>
    </row>
    <row r="87" spans="1:21">
      <c r="A87" s="58" t="s">
        <v>47</v>
      </c>
      <c r="B87" s="58" t="s">
        <v>81</v>
      </c>
      <c r="C87" s="58">
        <v>131</v>
      </c>
      <c r="D87" s="58">
        <v>38</v>
      </c>
      <c r="E87" s="58">
        <v>59</v>
      </c>
      <c r="G87" s="58">
        <v>131</v>
      </c>
      <c r="H87" s="58">
        <v>38</v>
      </c>
      <c r="I87" s="58" t="s">
        <v>136</v>
      </c>
      <c r="N87" s="58" t="s">
        <v>84</v>
      </c>
      <c r="S87" s="58">
        <v>131</v>
      </c>
      <c r="T87" s="58">
        <v>37.799999999999997</v>
      </c>
      <c r="U87" s="58" t="s">
        <v>136</v>
      </c>
    </row>
    <row r="88" spans="1:21">
      <c r="A88" s="58" t="s">
        <v>47</v>
      </c>
      <c r="B88" s="58" t="s">
        <v>82</v>
      </c>
      <c r="C88" s="58">
        <v>133</v>
      </c>
      <c r="D88" s="58">
        <v>40</v>
      </c>
      <c r="E88" s="58">
        <v>60</v>
      </c>
      <c r="G88" s="58">
        <v>133</v>
      </c>
      <c r="H88" s="58">
        <v>40</v>
      </c>
      <c r="I88" s="58">
        <v>60</v>
      </c>
      <c r="N88" s="58" t="s">
        <v>85</v>
      </c>
      <c r="S88" s="58">
        <v>133.30000000000001</v>
      </c>
      <c r="T88" s="58">
        <v>40.200000000000003</v>
      </c>
      <c r="U88" s="58">
        <v>59.5</v>
      </c>
    </row>
    <row r="89" spans="1:21">
      <c r="A89" s="58" t="s">
        <v>47</v>
      </c>
      <c r="B89" s="58" t="s">
        <v>83</v>
      </c>
      <c r="C89" s="58">
        <v>122</v>
      </c>
      <c r="D89" s="58">
        <v>37</v>
      </c>
      <c r="E89" s="58">
        <v>47</v>
      </c>
      <c r="G89" s="58">
        <v>122</v>
      </c>
      <c r="H89" s="58">
        <v>37</v>
      </c>
      <c r="I89" s="58">
        <v>47</v>
      </c>
      <c r="N89" s="58" t="s">
        <v>86</v>
      </c>
      <c r="S89" s="58">
        <v>122.3</v>
      </c>
      <c r="T89" s="58">
        <v>36.9</v>
      </c>
      <c r="U89" s="58">
        <v>47.1</v>
      </c>
    </row>
    <row r="90" spans="1:21">
      <c r="A90" s="58" t="s">
        <v>47</v>
      </c>
      <c r="B90" s="58" t="s">
        <v>84</v>
      </c>
      <c r="C90" s="58">
        <v>129</v>
      </c>
      <c r="D90" s="58">
        <v>40</v>
      </c>
      <c r="E90" s="58">
        <v>48</v>
      </c>
      <c r="G90" s="58">
        <v>129</v>
      </c>
      <c r="H90" s="58">
        <v>40</v>
      </c>
      <c r="I90" s="58">
        <v>48</v>
      </c>
      <c r="N90" s="58" t="s">
        <v>87</v>
      </c>
      <c r="S90" s="58">
        <v>128.69999999999999</v>
      </c>
      <c r="T90" s="58">
        <v>40.200000000000003</v>
      </c>
      <c r="U90" s="58">
        <v>47.9</v>
      </c>
    </row>
    <row r="91" spans="1:21">
      <c r="A91" s="58" t="s">
        <v>47</v>
      </c>
      <c r="B91" s="58" t="s">
        <v>85</v>
      </c>
      <c r="C91" s="58">
        <v>96</v>
      </c>
      <c r="D91" s="58">
        <v>30</v>
      </c>
      <c r="E91" s="58">
        <v>41</v>
      </c>
      <c r="G91" s="58">
        <v>96</v>
      </c>
      <c r="H91" s="58">
        <v>30</v>
      </c>
      <c r="I91" s="58" t="s">
        <v>136</v>
      </c>
      <c r="N91" s="58" t="s">
        <v>88</v>
      </c>
      <c r="S91" s="58">
        <v>95.5</v>
      </c>
      <c r="T91" s="58">
        <v>30.2</v>
      </c>
      <c r="U91" s="58" t="s">
        <v>136</v>
      </c>
    </row>
    <row r="92" spans="1:21">
      <c r="A92" s="58" t="s">
        <v>47</v>
      </c>
      <c r="B92" s="58" t="s">
        <v>86</v>
      </c>
      <c r="C92" s="58">
        <v>93</v>
      </c>
      <c r="D92" s="58">
        <v>33</v>
      </c>
      <c r="E92" s="58">
        <v>32</v>
      </c>
      <c r="G92" s="58">
        <v>93</v>
      </c>
      <c r="H92" s="58">
        <v>33</v>
      </c>
      <c r="I92" s="58">
        <v>32</v>
      </c>
      <c r="N92" s="58" t="s">
        <v>89</v>
      </c>
      <c r="S92" s="58">
        <v>93.4</v>
      </c>
      <c r="T92" s="58">
        <v>33.200000000000003</v>
      </c>
      <c r="U92" s="58">
        <v>32.1</v>
      </c>
    </row>
    <row r="93" spans="1:21">
      <c r="A93" s="58" t="s">
        <v>47</v>
      </c>
      <c r="B93" s="58" t="s">
        <v>87</v>
      </c>
      <c r="C93" s="58">
        <v>88</v>
      </c>
      <c r="D93" s="58">
        <v>31</v>
      </c>
      <c r="E93" s="58">
        <v>29</v>
      </c>
      <c r="G93" s="58">
        <v>88</v>
      </c>
      <c r="H93" s="58">
        <v>31</v>
      </c>
      <c r="I93" s="58">
        <v>29</v>
      </c>
      <c r="N93" s="58" t="s">
        <v>90</v>
      </c>
      <c r="S93" s="58">
        <v>87.9</v>
      </c>
      <c r="T93" s="58">
        <v>31.3</v>
      </c>
      <c r="U93" s="58">
        <v>29</v>
      </c>
    </row>
    <row r="94" spans="1:21">
      <c r="A94" s="58" t="s">
        <v>47</v>
      </c>
      <c r="B94" s="58" t="s">
        <v>88</v>
      </c>
      <c r="C94" s="58">
        <v>90</v>
      </c>
      <c r="D94" s="58">
        <v>32</v>
      </c>
      <c r="E94" s="58">
        <v>35</v>
      </c>
      <c r="G94" s="58">
        <v>90</v>
      </c>
      <c r="H94" s="58">
        <v>32</v>
      </c>
      <c r="I94" s="58">
        <v>35</v>
      </c>
      <c r="N94" s="58" t="s">
        <v>91</v>
      </c>
      <c r="S94" s="58">
        <v>89.5</v>
      </c>
      <c r="T94" s="58">
        <v>32.200000000000003</v>
      </c>
      <c r="U94" s="58">
        <v>35.5</v>
      </c>
    </row>
    <row r="95" spans="1:21">
      <c r="A95" s="58" t="s">
        <v>47</v>
      </c>
      <c r="B95" s="58" t="s">
        <v>89</v>
      </c>
      <c r="C95" s="58">
        <v>93</v>
      </c>
      <c r="D95" s="58">
        <v>34</v>
      </c>
      <c r="E95" s="58">
        <v>29</v>
      </c>
      <c r="G95" s="58">
        <v>93</v>
      </c>
      <c r="H95" s="58">
        <v>34</v>
      </c>
      <c r="I95" s="58">
        <v>29</v>
      </c>
      <c r="N95" s="58" t="s">
        <v>92</v>
      </c>
      <c r="S95" s="58">
        <v>92.6</v>
      </c>
      <c r="T95" s="58">
        <v>34.1</v>
      </c>
      <c r="U95" s="58">
        <v>29.3</v>
      </c>
    </row>
    <row r="96" spans="1:21">
      <c r="A96" s="58" t="s">
        <v>47</v>
      </c>
      <c r="B96" s="58" t="s">
        <v>90</v>
      </c>
      <c r="C96" s="58">
        <v>115</v>
      </c>
      <c r="D96" s="58">
        <v>38</v>
      </c>
      <c r="E96" s="58">
        <v>35</v>
      </c>
      <c r="G96" s="58">
        <v>115</v>
      </c>
      <c r="H96" s="58">
        <v>38</v>
      </c>
      <c r="I96" s="58">
        <v>35</v>
      </c>
      <c r="N96" s="58" t="s">
        <v>93</v>
      </c>
      <c r="S96" s="58">
        <v>115</v>
      </c>
      <c r="T96" s="58">
        <v>38.200000000000003</v>
      </c>
      <c r="U96" s="58">
        <v>35.1</v>
      </c>
    </row>
    <row r="97" spans="1:21">
      <c r="A97" s="58" t="s">
        <v>47</v>
      </c>
      <c r="B97" s="58" t="s">
        <v>91</v>
      </c>
      <c r="C97" s="58">
        <v>74</v>
      </c>
      <c r="D97" s="58">
        <v>27</v>
      </c>
      <c r="E97" s="58">
        <v>29</v>
      </c>
      <c r="G97" s="58">
        <v>74</v>
      </c>
      <c r="H97" s="58">
        <v>27</v>
      </c>
      <c r="I97" s="58">
        <v>29</v>
      </c>
      <c r="N97" s="58" t="s">
        <v>94</v>
      </c>
      <c r="S97" s="58">
        <v>74.3</v>
      </c>
      <c r="T97" s="58">
        <v>26.6</v>
      </c>
      <c r="U97" s="58">
        <v>30.8</v>
      </c>
    </row>
    <row r="98" spans="1:21">
      <c r="A98" s="58" t="s">
        <v>47</v>
      </c>
      <c r="B98" s="58" t="s">
        <v>92</v>
      </c>
      <c r="C98" s="58">
        <v>127</v>
      </c>
      <c r="D98" s="58">
        <v>35</v>
      </c>
      <c r="E98" s="58">
        <v>54</v>
      </c>
      <c r="G98" s="58">
        <v>127</v>
      </c>
      <c r="H98" s="58">
        <v>35</v>
      </c>
      <c r="I98" s="58">
        <v>54</v>
      </c>
      <c r="N98" s="58" t="s">
        <v>95</v>
      </c>
      <c r="S98" s="58">
        <v>127.3</v>
      </c>
      <c r="T98" s="58">
        <v>35.5</v>
      </c>
      <c r="U98" s="58">
        <v>54.5</v>
      </c>
    </row>
    <row r="99" spans="1:21">
      <c r="A99" s="58" t="s">
        <v>47</v>
      </c>
      <c r="B99" s="58" t="s">
        <v>93</v>
      </c>
      <c r="C99" s="58">
        <v>132</v>
      </c>
      <c r="D99" s="58">
        <v>36</v>
      </c>
      <c r="E99" s="58">
        <v>56</v>
      </c>
      <c r="G99" s="58">
        <v>132</v>
      </c>
      <c r="H99" s="58">
        <v>36</v>
      </c>
      <c r="I99" s="58">
        <v>56</v>
      </c>
      <c r="N99" s="58" t="s">
        <v>96</v>
      </c>
      <c r="S99" s="58">
        <v>131.80000000000001</v>
      </c>
      <c r="T99" s="58">
        <v>36.200000000000003</v>
      </c>
      <c r="U99" s="58">
        <v>55.4</v>
      </c>
    </row>
    <row r="100" spans="1:21">
      <c r="A100" s="58" t="s">
        <v>47</v>
      </c>
      <c r="B100" s="58" t="s">
        <v>94</v>
      </c>
      <c r="C100" s="58">
        <v>125</v>
      </c>
      <c r="D100" s="58">
        <v>36</v>
      </c>
      <c r="E100" s="58">
        <v>53</v>
      </c>
      <c r="G100" s="58">
        <v>125</v>
      </c>
      <c r="H100" s="58">
        <v>36</v>
      </c>
      <c r="I100" s="58">
        <v>53</v>
      </c>
      <c r="N100" s="58" t="s">
        <v>97</v>
      </c>
      <c r="S100" s="58">
        <v>125</v>
      </c>
      <c r="T100" s="58">
        <v>35.799999999999997</v>
      </c>
      <c r="U100" s="58">
        <v>52.8</v>
      </c>
    </row>
    <row r="101" spans="1:21">
      <c r="A101" s="58" t="s">
        <v>47</v>
      </c>
      <c r="B101" s="58" t="s">
        <v>95</v>
      </c>
      <c r="C101" s="58">
        <v>124</v>
      </c>
      <c r="D101" s="58">
        <v>35</v>
      </c>
      <c r="E101" s="58">
        <v>56</v>
      </c>
      <c r="G101" s="58">
        <v>124</v>
      </c>
      <c r="H101" s="58">
        <v>35</v>
      </c>
      <c r="I101" s="58" t="s">
        <v>136</v>
      </c>
      <c r="S101" s="58">
        <v>124.2</v>
      </c>
      <c r="T101" s="58">
        <v>35.1</v>
      </c>
      <c r="U101" s="58" t="s">
        <v>136</v>
      </c>
    </row>
    <row r="102" spans="1:21">
      <c r="A102" s="58" t="s">
        <v>47</v>
      </c>
      <c r="B102" s="58" t="s">
        <v>96</v>
      </c>
      <c r="C102" s="58">
        <v>129</v>
      </c>
      <c r="D102" s="58">
        <v>35</v>
      </c>
      <c r="E102" s="58">
        <v>56</v>
      </c>
      <c r="G102" s="58">
        <v>129</v>
      </c>
      <c r="H102" s="58">
        <v>35</v>
      </c>
      <c r="I102" s="58">
        <v>56</v>
      </c>
      <c r="S102" s="58">
        <v>129.1</v>
      </c>
      <c r="T102" s="58">
        <v>34.9</v>
      </c>
      <c r="U102" s="58">
        <v>56.3</v>
      </c>
    </row>
    <row r="103" spans="1:21">
      <c r="A103" s="58" t="s">
        <v>47</v>
      </c>
      <c r="B103" s="58" t="s">
        <v>97</v>
      </c>
      <c r="C103" s="58">
        <v>125</v>
      </c>
      <c r="D103" s="58">
        <v>36</v>
      </c>
      <c r="E103" s="58">
        <v>56</v>
      </c>
      <c r="G103" s="58">
        <v>125</v>
      </c>
      <c r="H103" s="58">
        <v>36</v>
      </c>
      <c r="I103" s="58">
        <v>56</v>
      </c>
      <c r="S103" s="58">
        <v>125.4</v>
      </c>
      <c r="T103" s="58">
        <v>35.700000000000003</v>
      </c>
      <c r="U103" s="58">
        <v>55.4</v>
      </c>
    </row>
    <row r="107" spans="1:21">
      <c r="A107" s="58" t="s">
        <v>134</v>
      </c>
      <c r="B107" s="58" t="s">
        <v>135</v>
      </c>
    </row>
    <row r="108" spans="1:21">
      <c r="B108" s="58" t="s">
        <v>137</v>
      </c>
    </row>
    <row r="109" spans="1:21" hidden="1"/>
    <row r="110" spans="1:21" hidden="1"/>
    <row r="113" spans="1:5">
      <c r="A113" s="61" t="s">
        <v>151</v>
      </c>
      <c r="C113" s="58">
        <f>+INDEX($C$4:$E$103,'Farm 1 Worksheet'!$D$13,1)</f>
        <v>111</v>
      </c>
      <c r="D113" s="58">
        <f>+INDEX($C$4:$E$103,'Farm 1 Worksheet'!$D$13,2)</f>
        <v>35</v>
      </c>
      <c r="E113" s="58">
        <f>+INDEX($C$4:$E$103,'Farm 1 Worksheet'!$D$13,3)</f>
        <v>45</v>
      </c>
    </row>
    <row r="115" spans="1:5">
      <c r="A115" s="61" t="s">
        <v>160</v>
      </c>
      <c r="C115" s="58">
        <f>+INDEX($C$4:$E$103,'Farm 2'!$D$13,1)</f>
        <v>126</v>
      </c>
      <c r="D115" s="58">
        <f>+INDEX($C$4:$E$103,'Farm 2'!$D$13,2)</f>
        <v>36</v>
      </c>
      <c r="E115" s="58">
        <f>+INDEX($C$4:$E$103,'Farm 2'!$D$13,3)</f>
        <v>53</v>
      </c>
    </row>
    <row r="116" spans="1:5">
      <c r="A116" s="61" t="s">
        <v>161</v>
      </c>
      <c r="C116" s="58">
        <f>+INDEX($C$4:$E$103,'Farm 3'!$D$13,1)</f>
        <v>126</v>
      </c>
      <c r="D116" s="58">
        <f>+INDEX($C$4:$E$103,'Farm 3'!$D$13,2)</f>
        <v>36</v>
      </c>
      <c r="E116" s="58">
        <f>+INDEX($C$4:$E$103,'Farm 3'!$D$13,3)</f>
        <v>51</v>
      </c>
    </row>
    <row r="117" spans="1:5">
      <c r="A117" s="61" t="s">
        <v>162</v>
      </c>
      <c r="C117" s="58">
        <f>+INDEX($C$4:$E$103,'Farm 4'!$D$13,1)</f>
        <v>126</v>
      </c>
      <c r="D117" s="58">
        <f>+INDEX($C$4:$E$103,'Farm 4'!$D$13,2)</f>
        <v>36</v>
      </c>
      <c r="E117" s="58">
        <f>+INDEX($C$4:$E$103,'Farm 4'!$D$13,3)</f>
        <v>51</v>
      </c>
    </row>
    <row r="118" spans="1:5">
      <c r="A118" s="61" t="s">
        <v>163</v>
      </c>
      <c r="C118" s="58">
        <f>+INDEX($C$4:$E$103,'Farm 5'!$D$13,1)</f>
        <v>111</v>
      </c>
      <c r="D118" s="58">
        <f>+INDEX($C$4:$E$103,'Farm 5'!$D$13,2)</f>
        <v>35</v>
      </c>
      <c r="E118" s="58">
        <f>+INDEX($C$4:$E$103,'Farm 5'!$D$13,3)</f>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Farm 1 Worksheet</vt:lpstr>
      <vt:lpstr>Farm 2</vt:lpstr>
      <vt:lpstr>Farm 3</vt:lpstr>
      <vt:lpstr>Farm 4</vt:lpstr>
      <vt:lpstr>Farm 5</vt:lpstr>
      <vt:lpstr>substitute county yields</vt:lpstr>
      <vt:lpstr>Counties1</vt:lpstr>
      <vt:lpstr>'Farm 1 Worksheet'!Print_Area</vt:lpstr>
      <vt:lpstr>'Farm 2'!Print_Area</vt:lpstr>
      <vt:lpstr>'Farm 3'!Print_Area</vt:lpstr>
      <vt:lpstr>'Farm 4'!Print_Area</vt:lpstr>
      <vt:lpstr>'Farm 5'!Print_Area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isuimage</dc:creator>
  <cp:lastModifiedBy>Engelhardt, Tina</cp:lastModifiedBy>
  <cp:lastPrinted>2014-08-19T14:50:11Z</cp:lastPrinted>
  <dcterms:created xsi:type="dcterms:W3CDTF">2014-08-11T20:22:49Z</dcterms:created>
  <dcterms:modified xsi:type="dcterms:W3CDTF">2016-11-17T21:04:07Z</dcterms:modified>
</cp:coreProperties>
</file>