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0" windowWidth="1920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<sst xmlns="http://schemas.openxmlformats.org/spreadsheetml/2006/main" count="59" uniqueCount="56">
  <si>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Alfalfa</t>
  </si>
  <si>
    <t>Species</t>
  </si>
  <si>
    <t>seeds/lb</t>
  </si>
  <si>
    <t>Tall Fescue</t>
  </si>
  <si>
    <t>Orchardgrass</t>
  </si>
  <si>
    <t>Smooth Bromegrass</t>
  </si>
  <si>
    <t>Timothy</t>
  </si>
  <si>
    <t>Red clover</t>
  </si>
  <si>
    <t xml:space="preserve">Reed canarygrass </t>
  </si>
  <si>
    <t>% legume</t>
  </si>
  <si>
    <t>% grass</t>
  </si>
  <si>
    <t>Ryegrass, Italian</t>
  </si>
  <si>
    <t>Ryegrass, Perennial</t>
  </si>
  <si>
    <t>Bluegrass, Kentucky</t>
  </si>
  <si>
    <t>Grasses</t>
  </si>
  <si>
    <t>Legumes</t>
  </si>
  <si>
    <t>Rate Calculator</t>
  </si>
  <si>
    <t>Meadow Fescue</t>
  </si>
  <si>
    <t>Birdsfoot trefoil</t>
  </si>
  <si>
    <t>Enter intended seeding rate (lbs/acre) and seed cost ($/lb) in yellow areas</t>
  </si>
  <si>
    <t>White clover, intermediate</t>
  </si>
  <si>
    <t>Total Seed Cost per Acre</t>
  </si>
  <si>
    <t>% of Recommended Seeding Rate</t>
  </si>
  <si>
    <t>Ladino clover</t>
  </si>
  <si>
    <t>Hay and Pasture Seeding</t>
  </si>
  <si>
    <r>
      <t xml:space="preserve">* </t>
    </r>
    <r>
      <rPr>
        <sz val="10"/>
        <rFont val="Comic Sans MS"/>
        <family val="4"/>
      </rPr>
      <t>Enter actual % Germination and % Purity from Seed Tag if known</t>
    </r>
  </si>
  <si>
    <r>
      <t>Total Number of Seeds per Sq Ft</t>
    </r>
    <r>
      <rPr>
        <b/>
        <vertAlign val="superscript"/>
        <sz val="10"/>
        <rFont val="Arial"/>
        <family val="2"/>
      </rPr>
      <t>**</t>
    </r>
  </si>
  <si>
    <t>good stand.  Rates up to 150 seeds/sq ft will give faster initial</t>
  </si>
  <si>
    <r>
      <t>**</t>
    </r>
    <r>
      <rPr>
        <sz val="10"/>
        <rFont val="Arial"/>
        <family val="2"/>
      </rPr>
      <t xml:space="preserve"> 50 to 75 seeds per square foot are usually adequate for</t>
    </r>
  </si>
  <si>
    <t>Actual Pure Live Seed Cost</t>
  </si>
  <si>
    <t>Composition</t>
  </si>
  <si>
    <t>based on seed number</t>
  </si>
  <si>
    <t>Seed Weight</t>
  </si>
  <si>
    <t>Seeding Rate</t>
  </si>
  <si>
    <t>lb/a</t>
  </si>
  <si>
    <t>Purity</t>
  </si>
  <si>
    <t>Retail Seed Cost</t>
  </si>
  <si>
    <t>$/pound</t>
  </si>
  <si>
    <t>%</t>
  </si>
  <si>
    <t>Recommended Seeding Rate</t>
  </si>
  <si>
    <t>in mixtures</t>
  </si>
  <si>
    <t>in pure stands</t>
  </si>
  <si>
    <t>Seed Density</t>
  </si>
  <si>
    <t>lb/lb</t>
  </si>
  <si>
    <t>1 if mixed seeding, 2 if solo seeding</t>
  </si>
  <si>
    <t>solo/mixture seeding</t>
  </si>
  <si>
    <t>Species % of  mixture by weight</t>
  </si>
  <si>
    <t>Kura clover</t>
  </si>
  <si>
    <t>excessive competition and poor establishment for some species.</t>
  </si>
  <si>
    <t xml:space="preserve">ground cover but no more yield.  Numbers above 75 may result in </t>
  </si>
  <si>
    <t>Germin-ation</t>
  </si>
  <si>
    <t>seeds/ sq ft</t>
  </si>
  <si>
    <t>Alsike Clover</t>
  </si>
  <si>
    <t>2 to 4</t>
  </si>
  <si>
    <t>Festolium</t>
  </si>
  <si>
    <t>current retail prices as of 1/12/17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</si>
</sst>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0.0"/>
    <numFmt numFmtId="166" formatCode="&quot;$&quot;#,##0.00"/>
    <numFmt numFmtId="167" formatCode="0.0000"/>
  </numFmts>
  <fonts count="44">
    <font>
      <sz val="10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Cooper Black"/>
      <family val="1"/>
    </font>
    <font>
      <sz val="10"/>
      <name val="Comic Sans MS"/>
      <family val="4"/>
    </font>
    <font>
      <sz val="10"/>
      <name val="Arial Narrow"/>
      <family val="2"/>
    </font>
    <font>
      <b/>
      <vertAlign val="superscript"/>
      <sz val="10"/>
      <name val="Arial"/>
      <family val="2"/>
    </font>
    <font>
      <vertAlign val="superscript"/>
      <sz val="10"/>
      <name val="Comic Sans MS"/>
      <family val="4"/>
    </font>
    <font>
      <vertAlign val="superscript"/>
      <sz val="10"/>
      <name val="Arial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3" borderId="0" xfId="0" applyFont="1" applyFill="1" applyAlignment="1" applyProtection="1">
      <alignment horizontal="center" wrapText="1"/>
      <protection locked="0"/>
    </xf>
    <xf numFmtId="0" fontId="0" fillId="33" borderId="0" xfId="0" applyFill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 wrapText="1"/>
      <protection locked="0"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0" fontId="0" fillId="34" borderId="0" xfId="0" applyFill="1" applyAlignment="1" applyProtection="1">
      <alignment wrapText="1"/>
      <protection/>
    </xf>
    <xf numFmtId="0" fontId="3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0" borderId="0" xfId="0" applyAlignment="1" applyProtection="1">
      <alignment horizontal="center" wrapText="1"/>
      <protection locked="0"/>
    </xf>
    <xf numFmtId="166" fontId="0" fillId="33" borderId="0" xfId="0" applyNumberFormat="1" applyFont="1" applyFill="1" applyAlignment="1" applyProtection="1">
      <alignment horizontal="center" wrapText="1"/>
      <protection locked="0"/>
    </xf>
    <xf numFmtId="166" fontId="0" fillId="33" borderId="0" xfId="0" applyNumberFormat="1" applyFill="1" applyAlignment="1" applyProtection="1">
      <alignment horizontal="center" wrapText="1"/>
      <protection locked="0"/>
    </xf>
    <xf numFmtId="166" fontId="0" fillId="0" borderId="0" xfId="0" applyNumberFormat="1" applyFont="1" applyAlignment="1" applyProtection="1">
      <alignment/>
      <protection locked="0"/>
    </xf>
    <xf numFmtId="166" fontId="3" fillId="34" borderId="0" xfId="0" applyNumberFormat="1" applyFont="1" applyFill="1" applyAlignment="1" applyProtection="1">
      <alignment horizontal="center" wrapText="1"/>
      <protection/>
    </xf>
    <xf numFmtId="1" fontId="0" fillId="34" borderId="0" xfId="0" applyNumberFormat="1" applyFill="1" applyAlignment="1" applyProtection="1">
      <alignment horizontal="center"/>
      <protection/>
    </xf>
    <xf numFmtId="1" fontId="3" fillId="34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67" fontId="0" fillId="0" borderId="0" xfId="0" applyNumberForma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center" wrapText="1"/>
      <protection/>
    </xf>
    <xf numFmtId="0" fontId="0" fillId="35" borderId="0" xfId="0" applyFont="1" applyFill="1" applyAlignment="1" applyProtection="1">
      <alignment/>
      <protection/>
    </xf>
    <xf numFmtId="166" fontId="0" fillId="35" borderId="0" xfId="0" applyNumberFormat="1" applyFont="1" applyFill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164" fontId="0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34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wrapText="1"/>
      <protection/>
    </xf>
    <xf numFmtId="0" fontId="10" fillId="0" borderId="10" xfId="0" applyFont="1" applyBorder="1" applyAlignment="1" applyProtection="1">
      <alignment wrapText="1"/>
      <protection/>
    </xf>
    <xf numFmtId="0" fontId="0" fillId="36" borderId="0" xfId="0" applyFill="1" applyAlignment="1" applyProtection="1">
      <alignment horizontal="center" wrapText="1"/>
      <protection/>
    </xf>
    <xf numFmtId="0" fontId="10" fillId="35" borderId="10" xfId="0" applyFont="1" applyFill="1" applyBorder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36" borderId="0" xfId="0" applyFont="1" applyFill="1" applyAlignment="1" applyProtection="1">
      <alignment horizontal="left"/>
      <protection/>
    </xf>
    <xf numFmtId="0" fontId="5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3" fillId="36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0</xdr:rowOff>
    </xdr:from>
    <xdr:to>
      <xdr:col>3</xdr:col>
      <xdr:colOff>0</xdr:colOff>
      <xdr:row>4</xdr:row>
      <xdr:rowOff>190500</xdr:rowOff>
    </xdr:to>
    <xdr:pic>
      <xdr:nvPicPr>
        <xdr:cNvPr id="1" name="Picture 1" descr="logoidblk for 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2238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6">
      <selection activeCell="C31" sqref="C31"/>
    </sheetView>
  </sheetViews>
  <sheetFormatPr defaultColWidth="9.140625" defaultRowHeight="12.75"/>
  <cols>
    <col min="1" max="1" width="4.421875" style="2" customWidth="1"/>
    <col min="2" max="2" width="22.140625" style="2" customWidth="1"/>
    <col min="3" max="3" width="8.8515625" style="2" customWidth="1"/>
    <col min="4" max="4" width="8.140625" style="1" customWidth="1"/>
    <col min="5" max="5" width="8.00390625" style="1" customWidth="1"/>
    <col min="6" max="6" width="7.421875" style="1" customWidth="1"/>
    <col min="7" max="7" width="10.00390625" style="22" customWidth="1"/>
    <col min="8" max="8" width="10.00390625" style="2" customWidth="1"/>
    <col min="9" max="9" width="7.28125" style="1" customWidth="1"/>
    <col min="10" max="10" width="10.421875" style="2" customWidth="1"/>
    <col min="11" max="12" width="8.7109375" style="2" customWidth="1"/>
    <col min="13" max="13" width="9.00390625" style="0" customWidth="1"/>
    <col min="14" max="14" width="8.8515625" style="0" customWidth="1"/>
    <col min="15" max="16384" width="9.140625" style="2" customWidth="1"/>
  </cols>
  <sheetData>
    <row r="1" spans="1:7" ht="12.75">
      <c r="A1" s="16"/>
      <c r="B1" s="16"/>
      <c r="C1" s="16"/>
      <c r="D1" s="17"/>
      <c r="E1" s="17"/>
      <c r="F1" s="17"/>
      <c r="G1" s="34"/>
    </row>
    <row r="2" spans="1:7" ht="12.75">
      <c r="A2" s="16"/>
      <c r="B2" s="16"/>
      <c r="C2" s="16"/>
      <c r="D2" s="17"/>
      <c r="E2" s="17"/>
      <c r="F2" s="17"/>
      <c r="G2" s="34"/>
    </row>
    <row r="3" spans="1:10" ht="18">
      <c r="A3" s="16"/>
      <c r="B3" s="16"/>
      <c r="C3" s="16"/>
      <c r="D3" s="17"/>
      <c r="E3" s="56" t="s">
        <v>24</v>
      </c>
      <c r="F3" s="17"/>
      <c r="G3" s="34"/>
      <c r="J3" s="6"/>
    </row>
    <row r="4" spans="1:10" ht="7.5" customHeight="1">
      <c r="A4" s="16"/>
      <c r="B4" s="16"/>
      <c r="C4" s="16"/>
      <c r="D4" s="17"/>
      <c r="E4" s="57"/>
      <c r="F4" s="17"/>
      <c r="G4" s="34"/>
      <c r="J4" s="6"/>
    </row>
    <row r="5" spans="1:12" ht="18">
      <c r="A5" s="16"/>
      <c r="B5" s="16"/>
      <c r="C5" s="16"/>
      <c r="D5" s="17"/>
      <c r="E5" s="56" t="s">
        <v>16</v>
      </c>
      <c r="F5" s="17"/>
      <c r="G5" s="34"/>
      <c r="L5" s="7"/>
    </row>
    <row r="6" spans="1:15" ht="12.75">
      <c r="A6" s="16"/>
      <c r="B6" s="16"/>
      <c r="C6" s="16"/>
      <c r="D6" s="17"/>
      <c r="E6" s="17"/>
      <c r="F6" s="17"/>
      <c r="G6" s="34"/>
      <c r="L6" s="7"/>
      <c r="O6" s="36"/>
    </row>
    <row r="7" spans="1:12" ht="15.75">
      <c r="A7" s="16"/>
      <c r="B7" s="58" t="s">
        <v>45</v>
      </c>
      <c r="C7" s="11">
        <v>1</v>
      </c>
      <c r="D7" s="59" t="s">
        <v>44</v>
      </c>
      <c r="E7" s="60"/>
      <c r="F7" s="61"/>
      <c r="G7" s="54"/>
      <c r="I7" s="2"/>
      <c r="J7" s="8"/>
      <c r="L7" s="7"/>
    </row>
    <row r="8" spans="1:12" ht="15.75">
      <c r="A8" s="16"/>
      <c r="B8" s="62" t="s">
        <v>19</v>
      </c>
      <c r="C8" s="16"/>
      <c r="D8" s="17"/>
      <c r="E8" s="17"/>
      <c r="F8" s="17"/>
      <c r="G8" s="34"/>
      <c r="I8" s="2"/>
      <c r="L8" s="7"/>
    </row>
    <row r="9" spans="1:9" ht="18">
      <c r="A9" s="16"/>
      <c r="B9" s="63" t="s">
        <v>25</v>
      </c>
      <c r="C9" s="16"/>
      <c r="D9" s="17"/>
      <c r="E9" s="17"/>
      <c r="F9" s="17"/>
      <c r="G9" s="34"/>
      <c r="I9" s="22"/>
    </row>
    <row r="10" spans="1:14" ht="53.25" customHeight="1" thickBot="1">
      <c r="A10" s="64"/>
      <c r="B10" s="42" t="s">
        <v>1</v>
      </c>
      <c r="C10" s="43" t="s">
        <v>33</v>
      </c>
      <c r="D10" s="43" t="s">
        <v>50</v>
      </c>
      <c r="E10" s="43" t="s">
        <v>35</v>
      </c>
      <c r="F10" s="43" t="s">
        <v>36</v>
      </c>
      <c r="G10" s="55" t="s">
        <v>29</v>
      </c>
      <c r="H10" s="43" t="s">
        <v>46</v>
      </c>
      <c r="I10" s="43" t="s">
        <v>42</v>
      </c>
      <c r="J10" s="44" t="s">
        <v>22</v>
      </c>
      <c r="K10" s="52" t="s">
        <v>39</v>
      </c>
      <c r="L10" s="53"/>
      <c r="M10" s="43" t="s">
        <v>32</v>
      </c>
      <c r="N10" s="2"/>
    </row>
    <row r="11" spans="1:14" ht="24.75" customHeight="1" thickTop="1">
      <c r="A11" s="35"/>
      <c r="B11" s="35"/>
      <c r="C11" s="37" t="s">
        <v>34</v>
      </c>
      <c r="D11" s="37" t="s">
        <v>38</v>
      </c>
      <c r="E11" s="37" t="s">
        <v>38</v>
      </c>
      <c r="F11" s="37" t="s">
        <v>37</v>
      </c>
      <c r="G11" s="39" t="s">
        <v>37</v>
      </c>
      <c r="H11" s="38" t="s">
        <v>43</v>
      </c>
      <c r="I11" s="37" t="s">
        <v>51</v>
      </c>
      <c r="J11" s="38" t="s">
        <v>38</v>
      </c>
      <c r="K11" s="37" t="s">
        <v>40</v>
      </c>
      <c r="L11" s="37" t="s">
        <v>41</v>
      </c>
      <c r="M11" s="38" t="s">
        <v>2</v>
      </c>
      <c r="N11" s="2"/>
    </row>
    <row r="12" spans="1:15" ht="12.75">
      <c r="A12" s="15" t="s">
        <v>14</v>
      </c>
      <c r="B12" s="15"/>
      <c r="C12" s="14"/>
      <c r="D12" s="14"/>
      <c r="E12" s="14"/>
      <c r="F12" s="34"/>
      <c r="G12" s="40"/>
      <c r="H12" s="14"/>
      <c r="I12" s="15"/>
      <c r="J12" s="16"/>
      <c r="K12" s="16"/>
      <c r="L12" s="16"/>
      <c r="M12" s="15"/>
      <c r="N12" s="2"/>
      <c r="O12" s="9"/>
    </row>
    <row r="13" spans="1:17" s="9" customFormat="1" ht="12.75">
      <c r="A13" s="29"/>
      <c r="B13" s="29" t="s">
        <v>13</v>
      </c>
      <c r="C13" s="10"/>
      <c r="D13" s="10">
        <v>90</v>
      </c>
      <c r="E13" s="10">
        <v>98</v>
      </c>
      <c r="F13" s="23">
        <v>3.8</v>
      </c>
      <c r="G13" s="41">
        <f aca="true" t="shared" si="0" ref="G13:G22">F13/D13/E13*10000</f>
        <v>4.308390022675737</v>
      </c>
      <c r="H13" s="4">
        <f aca="true" t="shared" si="1" ref="H13:H22">IF(ISBLANK(C13),0,C13/SUM(C$13:C$30)*100)</f>
        <v>0</v>
      </c>
      <c r="I13" s="5">
        <f aca="true" t="shared" si="2" ref="I13:I22">M13/43560*C13*D13*E13/10000</f>
        <v>0</v>
      </c>
      <c r="J13" s="4">
        <f aca="true" t="shared" si="3" ref="J13:J22">IF($C$7=1,C13*D13*E13/K13/100,C13*D13*E13/L13/100)</f>
        <v>0</v>
      </c>
      <c r="K13" s="18">
        <v>10</v>
      </c>
      <c r="L13" s="18">
        <v>15</v>
      </c>
      <c r="M13" s="32">
        <v>2200000</v>
      </c>
      <c r="Q13" s="45"/>
    </row>
    <row r="14" spans="1:17" s="9" customFormat="1" ht="12.75">
      <c r="A14" s="29"/>
      <c r="B14" s="29" t="s">
        <v>17</v>
      </c>
      <c r="C14" s="10"/>
      <c r="D14" s="10">
        <v>90</v>
      </c>
      <c r="E14" s="10">
        <v>98</v>
      </c>
      <c r="F14" s="23">
        <v>3.8</v>
      </c>
      <c r="G14" s="41">
        <f t="shared" si="0"/>
        <v>4.308390022675737</v>
      </c>
      <c r="H14" s="4">
        <f t="shared" si="1"/>
        <v>0</v>
      </c>
      <c r="I14" s="5">
        <f t="shared" si="2"/>
        <v>0</v>
      </c>
      <c r="J14" s="4">
        <f t="shared" si="3"/>
        <v>0</v>
      </c>
      <c r="K14" s="18">
        <v>6</v>
      </c>
      <c r="L14" s="18">
        <v>15</v>
      </c>
      <c r="M14" s="32">
        <v>226000</v>
      </c>
      <c r="Q14" s="45"/>
    </row>
    <row r="15" spans="1:17" s="9" customFormat="1" ht="12.75">
      <c r="A15" s="29"/>
      <c r="B15" s="29" t="s">
        <v>54</v>
      </c>
      <c r="C15" s="10"/>
      <c r="D15" s="10">
        <v>90</v>
      </c>
      <c r="E15" s="10">
        <v>98</v>
      </c>
      <c r="F15" s="23">
        <v>2.6</v>
      </c>
      <c r="G15" s="41">
        <f t="shared" si="0"/>
        <v>2.9478458049886624</v>
      </c>
      <c r="H15" s="4">
        <f>IF(ISBLANK(C15),0,C15/SUM(C$13:C$30)*100)</f>
        <v>0</v>
      </c>
      <c r="I15" s="5">
        <f>M15/43560*C15*D15*E15/10000</f>
        <v>0</v>
      </c>
      <c r="J15" s="4">
        <f t="shared" si="3"/>
        <v>0</v>
      </c>
      <c r="K15" s="18">
        <v>6</v>
      </c>
      <c r="L15" s="18">
        <v>15</v>
      </c>
      <c r="M15" s="32">
        <v>227000</v>
      </c>
      <c r="Q15" s="45"/>
    </row>
    <row r="16" spans="1:17" ht="12.75">
      <c r="A16" s="16"/>
      <c r="B16" s="16" t="s">
        <v>4</v>
      </c>
      <c r="C16" s="11"/>
      <c r="D16" s="10">
        <v>90</v>
      </c>
      <c r="E16" s="10">
        <v>98</v>
      </c>
      <c r="F16" s="24">
        <v>4.8</v>
      </c>
      <c r="G16" s="41">
        <f t="shared" si="0"/>
        <v>5.442176870748299</v>
      </c>
      <c r="H16" s="4">
        <f t="shared" si="1"/>
        <v>0</v>
      </c>
      <c r="I16" s="5">
        <f t="shared" si="2"/>
        <v>0</v>
      </c>
      <c r="J16" s="4">
        <f t="shared" si="3"/>
        <v>0</v>
      </c>
      <c r="K16" s="47">
        <v>4</v>
      </c>
      <c r="L16" s="47">
        <v>10</v>
      </c>
      <c r="M16" s="33">
        <v>600000</v>
      </c>
      <c r="N16" s="2"/>
      <c r="Q16" s="46"/>
    </row>
    <row r="17" spans="1:17" ht="12.75">
      <c r="A17" s="16"/>
      <c r="B17" s="16" t="s">
        <v>8</v>
      </c>
      <c r="C17" s="11"/>
      <c r="D17" s="10">
        <v>90</v>
      </c>
      <c r="E17" s="10">
        <v>98</v>
      </c>
      <c r="F17" s="24">
        <v>4.1</v>
      </c>
      <c r="G17" s="41">
        <f t="shared" si="0"/>
        <v>4.648526077097505</v>
      </c>
      <c r="H17" s="4">
        <f t="shared" si="1"/>
        <v>0</v>
      </c>
      <c r="I17" s="5">
        <f t="shared" si="2"/>
        <v>0</v>
      </c>
      <c r="J17" s="4">
        <f t="shared" si="3"/>
        <v>0</v>
      </c>
      <c r="K17" s="47">
        <v>5</v>
      </c>
      <c r="L17" s="47">
        <v>6</v>
      </c>
      <c r="M17" s="33">
        <v>526000</v>
      </c>
      <c r="N17" s="2"/>
      <c r="Q17" s="46"/>
    </row>
    <row r="18" spans="1:14" ht="12.75">
      <c r="A18" s="16"/>
      <c r="B18" s="16" t="s">
        <v>11</v>
      </c>
      <c r="C18" s="11"/>
      <c r="D18" s="10">
        <v>90</v>
      </c>
      <c r="E18" s="10">
        <v>98</v>
      </c>
      <c r="F18" s="24">
        <v>1.5</v>
      </c>
      <c r="G18" s="41">
        <f t="shared" si="0"/>
        <v>1.7006802721088434</v>
      </c>
      <c r="H18" s="4">
        <f t="shared" si="1"/>
        <v>0</v>
      </c>
      <c r="I18" s="5">
        <f t="shared" si="2"/>
        <v>0</v>
      </c>
      <c r="J18" s="4">
        <f t="shared" si="3"/>
        <v>0</v>
      </c>
      <c r="K18" s="47">
        <v>4</v>
      </c>
      <c r="L18" s="47">
        <v>20</v>
      </c>
      <c r="M18" s="33">
        <v>270000</v>
      </c>
      <c r="N18" s="2"/>
    </row>
    <row r="19" spans="1:14" ht="12.75">
      <c r="A19" s="16"/>
      <c r="B19" s="16" t="s">
        <v>12</v>
      </c>
      <c r="C19" s="11"/>
      <c r="D19" s="10">
        <v>90</v>
      </c>
      <c r="E19" s="10">
        <v>98</v>
      </c>
      <c r="F19" s="24">
        <v>2.5</v>
      </c>
      <c r="G19" s="41">
        <f t="shared" si="0"/>
        <v>2.834467120181406</v>
      </c>
      <c r="H19" s="4">
        <f t="shared" si="1"/>
        <v>0</v>
      </c>
      <c r="I19" s="5">
        <f t="shared" si="2"/>
        <v>0</v>
      </c>
      <c r="J19" s="4">
        <f t="shared" si="3"/>
        <v>0</v>
      </c>
      <c r="K19" s="47">
        <v>4</v>
      </c>
      <c r="L19" s="47">
        <v>20</v>
      </c>
      <c r="M19" s="33">
        <v>230000</v>
      </c>
      <c r="N19" s="2"/>
    </row>
    <row r="20" spans="1:14" ht="12.75">
      <c r="A20" s="16"/>
      <c r="B20" s="16" t="s">
        <v>5</v>
      </c>
      <c r="C20" s="11"/>
      <c r="D20" s="10">
        <v>90</v>
      </c>
      <c r="E20" s="10">
        <v>98</v>
      </c>
      <c r="F20" s="24">
        <v>4.9</v>
      </c>
      <c r="G20" s="41">
        <f t="shared" si="0"/>
        <v>5.555555555555555</v>
      </c>
      <c r="H20" s="4">
        <f t="shared" si="1"/>
        <v>0</v>
      </c>
      <c r="I20" s="5">
        <f t="shared" si="2"/>
        <v>0</v>
      </c>
      <c r="J20" s="4">
        <f t="shared" si="3"/>
        <v>0</v>
      </c>
      <c r="K20" s="47">
        <v>6</v>
      </c>
      <c r="L20" s="47">
        <v>16</v>
      </c>
      <c r="M20" s="33">
        <v>136000</v>
      </c>
      <c r="N20" s="2"/>
    </row>
    <row r="21" spans="1:14" ht="12.75">
      <c r="A21" s="16"/>
      <c r="B21" s="16" t="s">
        <v>3</v>
      </c>
      <c r="C21" s="11"/>
      <c r="D21" s="10">
        <v>90</v>
      </c>
      <c r="E21" s="10">
        <v>98</v>
      </c>
      <c r="F21" s="24">
        <v>2.5</v>
      </c>
      <c r="G21" s="41">
        <f t="shared" si="0"/>
        <v>2.834467120181406</v>
      </c>
      <c r="H21" s="4">
        <f t="shared" si="1"/>
        <v>0</v>
      </c>
      <c r="I21" s="5">
        <f t="shared" si="2"/>
        <v>0</v>
      </c>
      <c r="J21" s="4">
        <f t="shared" si="3"/>
        <v>0</v>
      </c>
      <c r="K21" s="47">
        <v>4</v>
      </c>
      <c r="L21" s="47">
        <v>15</v>
      </c>
      <c r="M21" s="33">
        <v>190000</v>
      </c>
      <c r="N21" s="2"/>
    </row>
    <row r="22" spans="1:14" ht="12.75">
      <c r="A22" s="16"/>
      <c r="B22" s="16" t="s">
        <v>6</v>
      </c>
      <c r="C22" s="11"/>
      <c r="D22" s="10">
        <v>90</v>
      </c>
      <c r="E22" s="10">
        <v>98</v>
      </c>
      <c r="F22" s="24">
        <v>2.4</v>
      </c>
      <c r="G22" s="41">
        <f t="shared" si="0"/>
        <v>2.7210884353741496</v>
      </c>
      <c r="H22" s="4">
        <f t="shared" si="1"/>
        <v>0</v>
      </c>
      <c r="I22" s="5">
        <f t="shared" si="2"/>
        <v>0</v>
      </c>
      <c r="J22" s="4">
        <f t="shared" si="3"/>
        <v>0</v>
      </c>
      <c r="K22" s="47">
        <v>4</v>
      </c>
      <c r="L22" s="47">
        <v>8</v>
      </c>
      <c r="M22" s="33">
        <v>1234000</v>
      </c>
      <c r="N22" s="2"/>
    </row>
    <row r="23" spans="1:14" ht="7.5" customHeight="1">
      <c r="A23" s="16"/>
      <c r="B23" s="16"/>
      <c r="C23" s="1"/>
      <c r="F23" s="25"/>
      <c r="G23" s="5"/>
      <c r="H23" s="5"/>
      <c r="I23" s="5"/>
      <c r="J23" s="5"/>
      <c r="K23" s="47"/>
      <c r="L23" s="47"/>
      <c r="M23" s="16"/>
      <c r="N23" s="2"/>
    </row>
    <row r="24" spans="1:14" ht="12.75">
      <c r="A24" s="15" t="s">
        <v>15</v>
      </c>
      <c r="B24" s="16"/>
      <c r="C24" s="1"/>
      <c r="F24" s="25"/>
      <c r="G24" s="5"/>
      <c r="H24" s="5"/>
      <c r="I24" s="5"/>
      <c r="J24" s="5"/>
      <c r="K24" s="47"/>
      <c r="L24" s="47"/>
      <c r="M24" s="16"/>
      <c r="N24" s="2"/>
    </row>
    <row r="25" spans="1:14" ht="12.75">
      <c r="A25" s="16"/>
      <c r="B25" s="16" t="s">
        <v>0</v>
      </c>
      <c r="C25" s="10">
        <v>18</v>
      </c>
      <c r="D25" s="10">
        <v>95</v>
      </c>
      <c r="E25" s="10">
        <v>64</v>
      </c>
      <c r="F25" s="24">
        <v>12</v>
      </c>
      <c r="G25" s="41">
        <f aca="true" t="shared" si="4" ref="G25:G31">F25/D25/E25*10000</f>
        <v>19.736842105263158</v>
      </c>
      <c r="H25" s="4">
        <f aca="true" t="shared" si="5" ref="H25:H31">IF(ISBLANK(C25),0,C25/SUM(C$13:C$30)*100)</f>
        <v>100</v>
      </c>
      <c r="I25" s="5">
        <f aca="true" t="shared" si="6" ref="I25:I31">M25/43560*C25*D25*E25/10000</f>
        <v>55.27272727272727</v>
      </c>
      <c r="J25" s="4">
        <f aca="true" t="shared" si="7" ref="J25:J31">IF($C$7=1,C25*D25*E25/K25/100,C25*D25*E25/L25/100)</f>
        <v>136.8</v>
      </c>
      <c r="K25" s="47">
        <v>8</v>
      </c>
      <c r="L25" s="47">
        <v>12</v>
      </c>
      <c r="M25" s="33">
        <v>220000</v>
      </c>
      <c r="N25" s="2"/>
    </row>
    <row r="26" spans="1:14" ht="12.75">
      <c r="A26" s="16"/>
      <c r="B26" s="16" t="s">
        <v>52</v>
      </c>
      <c r="C26" s="10"/>
      <c r="D26" s="10">
        <v>85</v>
      </c>
      <c r="E26" s="10">
        <v>98</v>
      </c>
      <c r="F26" s="24">
        <v>4</v>
      </c>
      <c r="G26" s="41">
        <f>F26/D26/E26*10000</f>
        <v>4.801920768307323</v>
      </c>
      <c r="H26" s="4">
        <f>IF(ISBLANK(C26),0,C26/SUM(C$13:C$30)*100)</f>
        <v>0</v>
      </c>
      <c r="I26" s="5">
        <f>M26/43560*C26*D26*E26/10000</f>
        <v>0</v>
      </c>
      <c r="J26" s="4">
        <f t="shared" si="7"/>
        <v>0</v>
      </c>
      <c r="K26" s="47">
        <v>2</v>
      </c>
      <c r="L26" s="47" t="s">
        <v>53</v>
      </c>
      <c r="M26" s="33">
        <v>680000</v>
      </c>
      <c r="N26" s="2"/>
    </row>
    <row r="27" spans="1:14" ht="12.75">
      <c r="A27" s="16"/>
      <c r="B27" s="16" t="s">
        <v>18</v>
      </c>
      <c r="C27" s="13"/>
      <c r="D27" s="10">
        <v>90</v>
      </c>
      <c r="E27" s="10">
        <v>98</v>
      </c>
      <c r="F27" s="24">
        <v>5.4</v>
      </c>
      <c r="G27" s="41">
        <f t="shared" si="4"/>
        <v>6.122448979591837</v>
      </c>
      <c r="H27" s="4">
        <f t="shared" si="5"/>
        <v>0</v>
      </c>
      <c r="I27" s="5">
        <f t="shared" si="6"/>
        <v>0</v>
      </c>
      <c r="J27" s="4">
        <f t="shared" si="7"/>
        <v>0</v>
      </c>
      <c r="K27" s="47">
        <v>6</v>
      </c>
      <c r="L27" s="47">
        <v>8</v>
      </c>
      <c r="M27" s="33">
        <v>372000</v>
      </c>
      <c r="N27" s="2"/>
    </row>
    <row r="28" spans="1:14" ht="12.75">
      <c r="A28" s="16"/>
      <c r="B28" s="16" t="s">
        <v>23</v>
      </c>
      <c r="C28" s="13"/>
      <c r="D28" s="10">
        <v>90</v>
      </c>
      <c r="E28" s="10">
        <v>98</v>
      </c>
      <c r="F28" s="24">
        <v>4.9</v>
      </c>
      <c r="G28" s="41">
        <f t="shared" si="4"/>
        <v>5.555555555555555</v>
      </c>
      <c r="H28" s="4">
        <f t="shared" si="5"/>
        <v>0</v>
      </c>
      <c r="I28" s="5">
        <f t="shared" si="6"/>
        <v>0</v>
      </c>
      <c r="J28" s="4">
        <f t="shared" si="7"/>
        <v>0</v>
      </c>
      <c r="K28" s="47">
        <v>6</v>
      </c>
      <c r="L28" s="47">
        <v>5</v>
      </c>
      <c r="M28" s="33">
        <v>784000</v>
      </c>
      <c r="N28" s="2"/>
    </row>
    <row r="29" spans="1:14" ht="12.75">
      <c r="A29" s="16"/>
      <c r="B29" s="16" t="s">
        <v>7</v>
      </c>
      <c r="C29" s="11"/>
      <c r="D29" s="10">
        <v>90</v>
      </c>
      <c r="E29" s="10">
        <v>98</v>
      </c>
      <c r="F29" s="24">
        <v>4</v>
      </c>
      <c r="G29" s="41">
        <f t="shared" si="4"/>
        <v>4.535147392290249</v>
      </c>
      <c r="H29" s="4">
        <f t="shared" si="5"/>
        <v>0</v>
      </c>
      <c r="I29" s="5">
        <f t="shared" si="6"/>
        <v>0</v>
      </c>
      <c r="J29" s="4">
        <f t="shared" si="7"/>
        <v>0</v>
      </c>
      <c r="K29" s="47">
        <v>8</v>
      </c>
      <c r="L29" s="47">
        <v>10</v>
      </c>
      <c r="M29" s="33">
        <v>252000</v>
      </c>
      <c r="N29" s="2"/>
    </row>
    <row r="30" spans="1:14" ht="12.75">
      <c r="A30" s="16"/>
      <c r="B30" s="16" t="s">
        <v>20</v>
      </c>
      <c r="C30" s="11"/>
      <c r="D30" s="10">
        <v>90</v>
      </c>
      <c r="E30" s="10">
        <v>98</v>
      </c>
      <c r="F30" s="24">
        <v>4.7</v>
      </c>
      <c r="G30" s="41">
        <f t="shared" si="4"/>
        <v>5.328798185941044</v>
      </c>
      <c r="H30" s="4">
        <f t="shared" si="5"/>
        <v>0</v>
      </c>
      <c r="I30" s="5">
        <f t="shared" si="6"/>
        <v>0</v>
      </c>
      <c r="J30" s="4">
        <f t="shared" si="7"/>
        <v>0</v>
      </c>
      <c r="K30" s="47">
        <v>2</v>
      </c>
      <c r="L30" s="47">
        <v>5</v>
      </c>
      <c r="M30" s="33">
        <v>784000</v>
      </c>
      <c r="N30" s="2"/>
    </row>
    <row r="31" spans="1:14" ht="12.75">
      <c r="A31" s="16"/>
      <c r="B31" s="16" t="s">
        <v>47</v>
      </c>
      <c r="C31" s="11"/>
      <c r="D31" s="10">
        <v>90</v>
      </c>
      <c r="E31" s="10">
        <v>98</v>
      </c>
      <c r="F31" s="24">
        <v>8</v>
      </c>
      <c r="G31" s="41">
        <f t="shared" si="4"/>
        <v>9.070294784580499</v>
      </c>
      <c r="H31" s="4">
        <f t="shared" si="5"/>
        <v>0</v>
      </c>
      <c r="I31" s="5">
        <f t="shared" si="6"/>
        <v>0</v>
      </c>
      <c r="J31" s="4">
        <f t="shared" si="7"/>
        <v>0</v>
      </c>
      <c r="K31" s="47">
        <v>2</v>
      </c>
      <c r="L31" s="47">
        <v>5</v>
      </c>
      <c r="M31" s="33">
        <v>251000</v>
      </c>
      <c r="N31" s="2"/>
    </row>
    <row r="32" spans="1:13" ht="6" customHeight="1">
      <c r="A32" s="16"/>
      <c r="B32" s="16"/>
      <c r="C32" s="16"/>
      <c r="D32" s="17"/>
      <c r="E32" s="17"/>
      <c r="F32" s="17"/>
      <c r="G32" s="34"/>
      <c r="H32" s="16"/>
      <c r="I32" s="17"/>
      <c r="J32" s="3"/>
      <c r="K32" s="18"/>
      <c r="L32" s="16"/>
      <c r="M32" s="16"/>
    </row>
    <row r="33" spans="1:13" ht="15">
      <c r="A33" s="16"/>
      <c r="B33" s="20" t="s">
        <v>26</v>
      </c>
      <c r="C33" s="19"/>
      <c r="D33" s="28">
        <f>SUM(I13:I31)</f>
        <v>55.27272727272727</v>
      </c>
      <c r="E33" s="17"/>
      <c r="F33" s="30" t="s">
        <v>28</v>
      </c>
      <c r="G33" s="34"/>
      <c r="H33" s="16"/>
      <c r="I33" s="16"/>
      <c r="J33" s="16"/>
      <c r="K33" s="18"/>
      <c r="L33" s="16"/>
      <c r="M33" s="16"/>
    </row>
    <row r="34" spans="1:13" ht="12.75">
      <c r="A34" s="16"/>
      <c r="B34" s="16"/>
      <c r="C34" s="16"/>
      <c r="D34" s="16"/>
      <c r="E34" s="17"/>
      <c r="F34" s="16" t="s">
        <v>27</v>
      </c>
      <c r="G34" s="34"/>
      <c r="H34" s="16"/>
      <c r="I34" s="16"/>
      <c r="J34" s="16"/>
      <c r="K34" s="18"/>
      <c r="L34" s="16"/>
      <c r="M34" s="16"/>
    </row>
    <row r="35" spans="1:13" ht="12.75">
      <c r="A35" s="16"/>
      <c r="B35" s="20" t="s">
        <v>21</v>
      </c>
      <c r="C35" s="19"/>
      <c r="D35" s="26">
        <f>(C13*F13)+C14*F14+C16*F16+C17*F17+C18*F18+C19*F19+C20*F20+C21*F21+C22*F22+C25*F25+C27*F27+C29*F29+C30*F30+C31*F31</f>
        <v>216</v>
      </c>
      <c r="E35" s="17"/>
      <c r="F35" s="29" t="s">
        <v>49</v>
      </c>
      <c r="G35" s="34"/>
      <c r="H35" s="16"/>
      <c r="I35" s="16"/>
      <c r="J35" s="16"/>
      <c r="K35" s="18"/>
      <c r="L35" s="16"/>
      <c r="M35" s="16"/>
    </row>
    <row r="36" spans="2:13" ht="12.75">
      <c r="B36" s="15"/>
      <c r="C36" s="17"/>
      <c r="D36" s="34"/>
      <c r="E36" s="17"/>
      <c r="F36" s="29" t="s">
        <v>48</v>
      </c>
      <c r="G36" s="34"/>
      <c r="H36" s="16"/>
      <c r="I36" s="16"/>
      <c r="J36" s="16"/>
      <c r="K36" s="18"/>
      <c r="L36" s="16"/>
      <c r="M36" s="16"/>
    </row>
    <row r="37" spans="2:13" ht="12.75">
      <c r="B37" s="16"/>
      <c r="C37" s="48" t="s">
        <v>30</v>
      </c>
      <c r="D37" s="49"/>
      <c r="E37" s="17"/>
      <c r="F37" s="17"/>
      <c r="G37" s="34"/>
      <c r="H37" s="16"/>
      <c r="I37" s="17"/>
      <c r="J37" s="16"/>
      <c r="K37" s="18"/>
      <c r="L37" s="16"/>
      <c r="M37" s="16"/>
    </row>
    <row r="38" spans="2:13" ht="12.75">
      <c r="B38" s="16"/>
      <c r="C38" s="50" t="s">
        <v>31</v>
      </c>
      <c r="D38" s="51"/>
      <c r="E38" s="17"/>
      <c r="F38" s="17"/>
      <c r="G38" s="34"/>
      <c r="H38" s="16"/>
      <c r="I38" s="16" t="s">
        <v>55</v>
      </c>
      <c r="J38" s="16"/>
      <c r="K38" s="16"/>
      <c r="L38" s="16"/>
      <c r="M38" s="16"/>
    </row>
    <row r="39" spans="2:10" ht="12.75">
      <c r="B39" s="16"/>
      <c r="C39" s="21" t="s">
        <v>9</v>
      </c>
      <c r="D39" s="27">
        <f>IF(D33=0,0,(SUM(I25:I31))/D33*100)</f>
        <v>100</v>
      </c>
      <c r="E39" s="17"/>
      <c r="F39" s="17"/>
      <c r="G39" s="34"/>
      <c r="H39" s="16"/>
      <c r="I39" s="17"/>
      <c r="J39" s="16"/>
    </row>
    <row r="40" spans="2:15" ht="12.75">
      <c r="B40" s="16"/>
      <c r="C40" s="21" t="s">
        <v>10</v>
      </c>
      <c r="D40" s="27">
        <f>IF(D33=0,0,(SUM(I13:I22))/D33*100)</f>
        <v>0</v>
      </c>
      <c r="E40" s="17"/>
      <c r="F40" s="17"/>
      <c r="G40" s="34"/>
      <c r="H40" s="16"/>
      <c r="I40" s="17"/>
      <c r="J40" s="16"/>
      <c r="O40" s="12"/>
    </row>
    <row r="45" ht="12.75">
      <c r="H45" s="31"/>
    </row>
    <row r="46" ht="12.75">
      <c r="H46" s="31"/>
    </row>
    <row r="47" ht="12.75">
      <c r="H47" s="31"/>
    </row>
    <row r="48" ht="12.75">
      <c r="H48" s="31"/>
    </row>
    <row r="49" ht="16.5" customHeight="1">
      <c r="H49" s="31"/>
    </row>
    <row r="50" ht="16.5" customHeight="1">
      <c r="H50" s="31"/>
    </row>
    <row r="51" ht="12.75">
      <c r="H51" s="31"/>
    </row>
    <row r="52" ht="16.5" customHeight="1">
      <c r="H52" s="31"/>
    </row>
  </sheetData>
  <sheetProtection sheet="1" objects="1" scenarios="1" selectLockedCells="1"/>
  <mergeCells count="3">
    <mergeCell ref="C37:D37"/>
    <mergeCell ref="C38:D38"/>
    <mergeCell ref="K10:L10"/>
  </mergeCells>
  <printOptions/>
  <pageMargins left="0.25" right="0.25" top="1" bottom="1" header="0.5" footer="0.5"/>
  <pageSetup horizontalDpi="300" verticalDpi="300" orientation="landscape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University of Wisconsin-Agronomy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Undersander</dc:creator>
  <cp:keywords/>
  <dc:description/>
  <cp:lastModifiedBy>Microsoft Office User</cp:lastModifiedBy>
  <cp:lastPrinted>2009-02-25T17:44:01Z</cp:lastPrinted>
  <dcterms:created xsi:type="dcterms:W3CDTF">2006-09-29T16:31:56Z</dcterms:created>
  <dcterms:modified xsi:type="dcterms:W3CDTF">2017-01-24T17:59:49Z</dcterms:modified>
  <cp:category/>
  <cp:version/>
  <cp:contentType/>
  <cp:contentStatus/>
</cp:coreProperties>
</file>