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esktop\Documents\Brian\My Documents\BriansDesktop\Power Point Office DeskTop\Silage Storage\Argentinians-Spreadsheets for Silage Management\"/>
    </mc:Choice>
  </mc:AlternateContent>
  <xr:revisionPtr revIDLastSave="0" documentId="13_ncr:1_{CC93EE75-25AA-49B2-B880-05F939052726}" xr6:coauthVersionLast="43" xr6:coauthVersionMax="43" xr10:uidLastSave="{00000000-0000-0000-0000-000000000000}"/>
  <bookViews>
    <workbookView xWindow="30" yWindow="0" windowWidth="20460" windowHeight="10920" xr2:uid="{00000000-000D-0000-FFFF-FFFF00000000}"/>
  </bookViews>
  <sheets>
    <sheet name="English" sheetId="1" r:id="rId1"/>
    <sheet name="English (Metric Units)" sheetId="4" r:id="rId2"/>
    <sheet name="Espanol-(unidades Engles)" sheetId="2" r:id="rId3"/>
    <sheet name="Espanol - (unidades metricas)" sheetId="3" r:id="rId4"/>
  </sheets>
  <definedNames>
    <definedName name="_xlnm.Print_Area" localSheetId="0">English!$A$1:$E$75</definedName>
    <definedName name="_xlnm.Print_Area" localSheetId="2">'Espanol-(unidades Engles)'!$A$1:$E$61</definedName>
    <definedName name="Z_88C03D8C_5C4F_41E1_959A_BF38E8EFECF1_.wvu.PrintArea" localSheetId="0" hidden="1">English!$A$1:$E$75</definedName>
    <definedName name="Z_88C03D8C_5C4F_41E1_959A_BF38E8EFECF1_.wvu.PrintArea" localSheetId="2" hidden="1">'Espanol-(unidades Engles)'!$A$1:$E$61</definedName>
    <definedName name="Z_A84E93CB_2FC8_4047_BB17_334A3F05EDBA_.wvu.PrintArea" localSheetId="0" hidden="1">English!$A$1:$E$75</definedName>
    <definedName name="Z_A84E93CB_2FC8_4047_BB17_334A3F05EDBA_.wvu.PrintArea" localSheetId="2" hidden="1">'Espanol-(unidades Engles)'!$A$1:$E$61</definedName>
  </definedNames>
  <calcPr calcId="191029" concurrentCalc="0"/>
  <customWorkbookViews>
    <customWorkbookView name="fecontre - Personal View" guid="{88C03D8C-5C4F-41E1-959A-BF38E8EFECF1}" mergeInterval="0" personalView="1" maximized="1" xWindow="1" yWindow="1" windowWidth="1276" windowHeight="803" activeSheetId="3"/>
    <customWorkbookView name="Brian - Personal View" guid="{A84E93CB-2FC8-4047-BB17-334A3F05EDBA}" mergeInterval="0" personalView="1" maximized="1" xWindow="1" yWindow="1" windowWidth="1916" windowHeight="86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3" l="1"/>
  <c r="F24" i="3"/>
  <c r="F24" i="2"/>
  <c r="F22" i="2"/>
  <c r="F24" i="4"/>
  <c r="F22" i="4"/>
  <c r="F24" i="1"/>
  <c r="F22" i="1"/>
  <c r="N50" i="3"/>
  <c r="E75" i="4"/>
  <c r="E74" i="4"/>
  <c r="E70" i="4"/>
  <c r="E78" i="4"/>
  <c r="E69" i="4"/>
  <c r="E80" i="4"/>
  <c r="E68" i="4"/>
  <c r="E73" i="4"/>
  <c r="E62" i="4"/>
  <c r="E61" i="4"/>
  <c r="E60" i="4"/>
  <c r="E59" i="4"/>
  <c r="E58" i="4"/>
  <c r="E57" i="4"/>
  <c r="E53" i="4"/>
  <c r="E52" i="4"/>
  <c r="E48" i="4"/>
  <c r="E49" i="4"/>
  <c r="E50" i="4"/>
  <c r="E63" i="4"/>
  <c r="E42" i="4"/>
  <c r="E41" i="4"/>
  <c r="Q36" i="4"/>
  <c r="I35" i="4"/>
  <c r="O32" i="4"/>
  <c r="U30" i="4"/>
  <c r="U27" i="4"/>
  <c r="R22" i="4"/>
  <c r="T15" i="4"/>
  <c r="I14" i="4"/>
  <c r="R4" i="4"/>
  <c r="Z5" i="3"/>
  <c r="N18" i="3"/>
  <c r="AB21" i="3"/>
  <c r="Y31" i="3"/>
  <c r="E57" i="3"/>
  <c r="E58" i="3"/>
  <c r="E59" i="3"/>
  <c r="E60" i="3"/>
  <c r="E61" i="3"/>
  <c r="E62" i="3"/>
  <c r="E48" i="3"/>
  <c r="E52" i="3"/>
  <c r="E54" i="3"/>
  <c r="E55" i="3"/>
  <c r="E53" i="3"/>
  <c r="AD35" i="3"/>
  <c r="E69" i="3"/>
  <c r="E71" i="3"/>
  <c r="E70" i="3"/>
  <c r="E74" i="3"/>
  <c r="E76" i="3"/>
  <c r="E75" i="3"/>
  <c r="E78" i="3"/>
  <c r="E81" i="3"/>
  <c r="AD39" i="3"/>
  <c r="E41" i="3"/>
  <c r="E43" i="3"/>
  <c r="E44" i="3"/>
  <c r="E42" i="3"/>
  <c r="V43" i="3"/>
  <c r="M45" i="3"/>
  <c r="Y48" i="3"/>
  <c r="E68" i="3"/>
  <c r="E73" i="3"/>
  <c r="Z5" i="2"/>
  <c r="N18" i="2"/>
  <c r="AB21" i="2"/>
  <c r="Y31" i="2"/>
  <c r="E57" i="2"/>
  <c r="E58" i="2"/>
  <c r="E59" i="2"/>
  <c r="E60" i="2"/>
  <c r="E61" i="2"/>
  <c r="E62" i="2"/>
  <c r="E48" i="2"/>
  <c r="E52" i="2"/>
  <c r="E53" i="2"/>
  <c r="AD35" i="2"/>
  <c r="E69" i="2"/>
  <c r="E70" i="2"/>
  <c r="E78" i="2"/>
  <c r="E74" i="2"/>
  <c r="E81" i="2"/>
  <c r="E75" i="2"/>
  <c r="AD39" i="2"/>
  <c r="E41" i="2"/>
  <c r="E43" i="2"/>
  <c r="E44" i="2"/>
  <c r="E42" i="2"/>
  <c r="V43" i="2"/>
  <c r="O45" i="2"/>
  <c r="Y48" i="2"/>
  <c r="E68" i="2"/>
  <c r="E73" i="2"/>
  <c r="R4" i="1"/>
  <c r="I14" i="1"/>
  <c r="T15" i="1"/>
  <c r="R22" i="1"/>
  <c r="U27" i="1"/>
  <c r="U30" i="1"/>
  <c r="E57" i="1"/>
  <c r="E58" i="1"/>
  <c r="E59" i="1"/>
  <c r="E60" i="1"/>
  <c r="E61" i="1"/>
  <c r="E62" i="1"/>
  <c r="E48" i="1"/>
  <c r="E49" i="1"/>
  <c r="E50" i="1"/>
  <c r="E52" i="1"/>
  <c r="E53" i="1"/>
  <c r="E54" i="1"/>
  <c r="E55" i="1"/>
  <c r="O32" i="1"/>
  <c r="I35" i="1"/>
  <c r="Q36" i="1"/>
  <c r="E69" i="1"/>
  <c r="E70" i="1"/>
  <c r="E78" i="1"/>
  <c r="E74" i="1"/>
  <c r="E75" i="1"/>
  <c r="E81" i="1"/>
  <c r="E41" i="1"/>
  <c r="E42" i="1"/>
  <c r="E43" i="1"/>
  <c r="E44" i="1"/>
  <c r="E68" i="1"/>
  <c r="E73" i="1"/>
  <c r="E43" i="4"/>
  <c r="E44" i="4"/>
  <c r="E76" i="4"/>
  <c r="E81" i="4"/>
  <c r="E54" i="4"/>
  <c r="E55" i="4"/>
  <c r="E71" i="4"/>
  <c r="E54" i="2"/>
  <c r="E55" i="2"/>
  <c r="E76" i="2"/>
  <c r="E71" i="2"/>
  <c r="E65" i="4"/>
  <c r="E32" i="4"/>
  <c r="E34" i="4"/>
  <c r="E83" i="4"/>
  <c r="E84" i="4"/>
  <c r="E87" i="4"/>
  <c r="E39" i="4"/>
  <c r="E40" i="4"/>
  <c r="E63" i="1"/>
  <c r="E65" i="1"/>
  <c r="E32" i="1"/>
  <c r="E33" i="1"/>
  <c r="E76" i="1"/>
  <c r="E71" i="1"/>
  <c r="E33" i="4"/>
  <c r="E83" i="1"/>
  <c r="E84" i="1"/>
  <c r="E49" i="2"/>
  <c r="E50" i="2"/>
  <c r="E63" i="2"/>
  <c r="E65" i="2"/>
  <c r="E32" i="2"/>
  <c r="E49" i="3"/>
  <c r="E83" i="3"/>
  <c r="E84" i="3"/>
  <c r="E80" i="1"/>
  <c r="E80" i="2"/>
  <c r="E80" i="3"/>
  <c r="E87" i="3"/>
  <c r="E39" i="3"/>
  <c r="E40" i="3"/>
  <c r="E83" i="2"/>
  <c r="E84" i="2"/>
  <c r="E87" i="2"/>
  <c r="E39" i="2"/>
  <c r="E40" i="2"/>
  <c r="E87" i="1"/>
  <c r="E39" i="1"/>
  <c r="E40" i="1"/>
  <c r="E34" i="1"/>
  <c r="E35" i="1"/>
  <c r="F35" i="1"/>
  <c r="E33" i="2"/>
  <c r="E34" i="2"/>
  <c r="E50" i="3"/>
  <c r="E63" i="3"/>
  <c r="E65" i="3"/>
  <c r="E32" i="3"/>
  <c r="E37" i="4"/>
  <c r="F34" i="4"/>
  <c r="E35" i="4"/>
  <c r="F35" i="4"/>
  <c r="F34" i="1"/>
  <c r="E37" i="1"/>
  <c r="F37" i="1"/>
  <c r="F37" i="4"/>
  <c r="E38" i="4"/>
  <c r="F38" i="4"/>
  <c r="E33" i="3"/>
  <c r="E34" i="3"/>
  <c r="F34" i="2"/>
  <c r="E35" i="2"/>
  <c r="F35" i="2"/>
  <c r="E37" i="2"/>
  <c r="E38" i="1"/>
  <c r="F38" i="1"/>
  <c r="E37" i="3"/>
  <c r="F34" i="3"/>
  <c r="E35" i="3"/>
  <c r="F35" i="3"/>
  <c r="E38" i="2"/>
  <c r="F38" i="2"/>
  <c r="F37" i="2"/>
  <c r="F37" i="3"/>
  <c r="E38" i="3"/>
  <c r="F38" i="3"/>
</calcChain>
</file>

<file path=xl/sharedStrings.xml><?xml version="1.0" encoding="utf-8"?>
<sst xmlns="http://schemas.openxmlformats.org/spreadsheetml/2006/main" count="381" uniqueCount="258">
  <si>
    <t>=</t>
  </si>
  <si>
    <t>Number Of Piles</t>
  </si>
  <si>
    <t>T DM</t>
  </si>
  <si>
    <t>Storage Pad Length (feet) =</t>
  </si>
  <si>
    <t>Storage Pad Width (feet) =</t>
  </si>
  <si>
    <t>Storage Pad Area (Sq. Feet) =</t>
  </si>
  <si>
    <t>Storage Pad Capital Cost ($) =</t>
  </si>
  <si>
    <t>Radius of silage dome. (ft)</t>
  </si>
  <si>
    <t>Cross section area (sq ft) of silage in the silage dome.</t>
  </si>
  <si>
    <t>Radius minus Dome Height (ft) =</t>
  </si>
  <si>
    <t>Calculated Total Volume (cu. feet) =</t>
  </si>
  <si>
    <t>Calculated Volume per Pile (cu. feet/pile) =</t>
  </si>
  <si>
    <t>Calculated Total Weight (lbs DM)=</t>
  </si>
  <si>
    <t>Calculated Total Weight (lbs Silage AF)=</t>
  </si>
  <si>
    <t>T AF</t>
  </si>
  <si>
    <t>Silage Average Moisture Content (%) (60-75% is Typical)=</t>
  </si>
  <si>
    <t>Storage Pad Buffer On Each Side Of Pad (&gt;10 Feet) =</t>
  </si>
  <si>
    <t>Distance Between Silage Piles (&gt;6 feet) =</t>
  </si>
  <si>
    <t>Brian J. Holmes</t>
  </si>
  <si>
    <t>Biological Systems Engineering Dept.</t>
  </si>
  <si>
    <t>University of Wisconsin - Madison</t>
  </si>
  <si>
    <t>608-262-0096   bjholmes@facstaff.wisc.edu</t>
  </si>
  <si>
    <r>
      <t>Orange</t>
    </r>
    <r>
      <rPr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numbers are calculated outputs</t>
    </r>
  </si>
  <si>
    <r>
      <t xml:space="preserve">Enter values in cells with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numbers </t>
    </r>
  </si>
  <si>
    <r>
      <t>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background</t>
    </r>
  </si>
  <si>
    <t>This spreadsheet calculates the contents of existing piles of silage.</t>
  </si>
  <si>
    <t>Bottom Width of Each Pile (feet) =</t>
  </si>
  <si>
    <t>Calculated  Weight per Pile (lbs Silage AF/pile)=</t>
  </si>
  <si>
    <t>Calculated  Weight per Pile (lbs DM/pile)=</t>
  </si>
  <si>
    <t>Dry Matter Density (&gt;14 lbs DM/cu ft Preferred)=</t>
  </si>
  <si>
    <t>Approximate Pile Total Top Surface Area (sq ft/pile) =</t>
  </si>
  <si>
    <t>Use Ken Barnett's "Silage Pile Dimension Calculator" spreadsheet  to size silage piles.</t>
  </si>
  <si>
    <r>
      <t>Do</t>
    </r>
    <r>
      <rPr>
        <b/>
        <sz val="10"/>
        <color indexed="10"/>
        <rFont val="Arial"/>
        <family val="2"/>
      </rPr>
      <t xml:space="preserve"> NOT </t>
    </r>
    <r>
      <rPr>
        <b/>
        <sz val="10"/>
        <rFont val="Arial"/>
        <family val="2"/>
      </rPr>
      <t xml:space="preserve">use to size a silage pile. </t>
    </r>
  </si>
  <si>
    <t>Length of top/mounded surface (ft) =</t>
  </si>
  <si>
    <t>Top Area (sq ft) =</t>
  </si>
  <si>
    <t>Revised</t>
  </si>
  <si>
    <t>Silage Pile Capacity &amp; Capital Cost Calculator</t>
  </si>
  <si>
    <t xml:space="preserve">Dome Height of silage above Pile Depth. Maximum silage height minus Pile Depth (ft).= </t>
  </si>
  <si>
    <t>Filling Ramp Length(ft) is the horizontal length of the silage filing ramp =</t>
  </si>
  <si>
    <t>Back of Silage Pile Ramp horizontal length(ft) =</t>
  </si>
  <si>
    <t>Pile Depth-Measured from Ground to Bottom of Silage Dome(ft) =</t>
  </si>
  <si>
    <t>Top Width Measured at Bottom of Silage Dome (feet) =</t>
  </si>
  <si>
    <t>Black numbers with green cell background are intermediate calculated values.</t>
  </si>
  <si>
    <r>
      <t xml:space="preserve">Entrar valores en las celdas con números </t>
    </r>
    <r>
      <rPr>
        <b/>
        <sz val="10"/>
        <color indexed="12"/>
        <rFont val="Arial"/>
        <family val="2"/>
      </rPr>
      <t>azules</t>
    </r>
  </si>
  <si>
    <r>
      <t>sobre fondo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amarillo</t>
    </r>
  </si>
  <si>
    <r>
      <rPr>
        <sz val="10"/>
        <rFont val="Arial"/>
        <family val="2"/>
      </rPr>
      <t>Números</t>
    </r>
    <r>
      <rPr>
        <b/>
        <sz val="10"/>
        <color indexed="53"/>
        <rFont val="Arial"/>
        <family val="2"/>
      </rPr>
      <t xml:space="preserve"> naranjas </t>
    </r>
    <r>
      <rPr>
        <sz val="10"/>
        <rFont val="Arial"/>
        <family val="2"/>
      </rPr>
      <t xml:space="preserve"> o </t>
    </r>
    <r>
      <rPr>
        <b/>
        <sz val="10"/>
        <color indexed="10"/>
        <rFont val="Arial"/>
        <family val="2"/>
      </rPr>
      <t>rojos</t>
    </r>
    <r>
      <rPr>
        <sz val="10"/>
        <rFont val="Arial"/>
        <family val="2"/>
      </rPr>
      <t xml:space="preserve"> son cálculos efectuados</t>
    </r>
  </si>
  <si>
    <t>Los números negros con celdas en fondo verde son valores calculados intermedios</t>
  </si>
  <si>
    <t>Revisado</t>
  </si>
  <si>
    <t>Contenido promedio de humedad del ensilado (%) (60-75% es típico)=</t>
  </si>
  <si>
    <t>Peso calculado total (lbs ensilado AF)=</t>
  </si>
  <si>
    <t>Largo de la superficie de almacenamiento (pies) =</t>
  </si>
  <si>
    <t>Ancho de la superficie de almacenamiento (pies) =</t>
  </si>
  <si>
    <t>Costo del capital de la superficie de almacenamiento ($) =</t>
  </si>
  <si>
    <t>Radio de la cúpula del ensilado. (pies)</t>
  </si>
  <si>
    <t>Radio menos la altura de la cúpula (pies) =</t>
  </si>
  <si>
    <t>Volume of Rectangle below Dome (cu ft) =</t>
  </si>
  <si>
    <t>Volume of side slopes as part of core (cu ft) =</t>
  </si>
  <si>
    <t>Volume Filling Ramp Slope at core (cu ft) =</t>
  </si>
  <si>
    <t>Volume Back End Ramp Slope at core (cu ft) =</t>
  </si>
  <si>
    <t>Volume of Filling End Corners (cu ft) =</t>
  </si>
  <si>
    <t>Volume of Back End Corners (cu ft) =</t>
  </si>
  <si>
    <t xml:space="preserve">Front Ramp Slope = </t>
  </si>
  <si>
    <t>Back Ramp Slope =</t>
  </si>
  <si>
    <t>Dome Top Length (feet) =</t>
  </si>
  <si>
    <t>Dome Average Length (feet) =</t>
  </si>
  <si>
    <t>Volume of Dome (cu ft) =</t>
  </si>
  <si>
    <t>TOTAL VOLUME (cu ft) =</t>
  </si>
  <si>
    <t>=====================================================================================================================</t>
  </si>
  <si>
    <t>Length of Filling Corner on the ground (ft) =</t>
  </si>
  <si>
    <t>Length of Filling Slope (ft) =</t>
  </si>
  <si>
    <t>Length of Filling Corner side slope (ft) =</t>
  </si>
  <si>
    <t>Surface area of Filling End Corners (sq ft) =</t>
  </si>
  <si>
    <t>Length of Back Corner on the ground (ft) =</t>
  </si>
  <si>
    <t>Length of Back Slope (ft) =</t>
  </si>
  <si>
    <t>Length of Back Corner side slope (ft) =</t>
  </si>
  <si>
    <t>Surface Area of Back End Corners (sq ft) =</t>
  </si>
  <si>
    <t>Surface Area of Core Long Sides (sq ft) =</t>
  </si>
  <si>
    <t>Surface Area of Filling Ramp (sq ft) =</t>
  </si>
  <si>
    <t>Surface Area of Back Ramp (sq ft) =</t>
  </si>
  <si>
    <t>====================================================================================================================</t>
  </si>
  <si>
    <t>Estimate of Total Top Surface Area (sq ft) =</t>
  </si>
  <si>
    <t>Pile Bottom Length Exclusive of Front and Back Ramps (feet)=</t>
  </si>
  <si>
    <t>Storage Pad Buffer Beyond Back End Of Piles (&gt;10 Feet) =</t>
  </si>
  <si>
    <t>Filling Apron Width (front of pile to edge of pad (40 ft) =</t>
  </si>
  <si>
    <t>pies</t>
  </si>
  <si>
    <t>Peso calculado total (lbs MS)=</t>
  </si>
  <si>
    <t>Peso calculado total (kg ensilado AF)=</t>
  </si>
  <si>
    <t>Approximate Total Top Surface Area (sq ft) =</t>
  </si>
  <si>
    <t>Largo de la superficie de almacenamiento (metros) =</t>
  </si>
  <si>
    <t>Ancho de la superficie de almacenamiento (metros) =</t>
  </si>
  <si>
    <t>Radio de la cúpula del ensilado. (metros)</t>
  </si>
  <si>
    <t>Radio menos la altura de la cúpula (metros) =</t>
  </si>
  <si>
    <t>metros</t>
  </si>
  <si>
    <t>Peso calculado total (kg MS)=</t>
  </si>
  <si>
    <t>t MS</t>
  </si>
  <si>
    <t>t AF</t>
  </si>
  <si>
    <t>==========================================================================================================================================</t>
  </si>
  <si>
    <t>Numero de montículos</t>
  </si>
  <si>
    <t>Área de la superficie de almacenamiento (metros cuadrados) =</t>
  </si>
  <si>
    <t>Área total aproximada de la superficie del tope (metros cuadrados) =</t>
  </si>
  <si>
    <t>Volumen calculado total (metros cubcúbicos) =</t>
  </si>
  <si>
    <t>608-262-0096   bjholmes@wisc.edu</t>
  </si>
  <si>
    <t>Densidad de Materia Seca (&gt;224 kg MS/m cubcúbicos preferido.)=</t>
  </si>
  <si>
    <t>Capacidad del montículo de ensilado y Calculo del costo de capital</t>
  </si>
  <si>
    <t>Esta planilla calcula la cantidad de ensilado existente en los montículos</t>
  </si>
  <si>
    <t>Utilice la hoja de Ken Barnett "Cálculo de la dimensión del montículo de ensilado" para medir el tamaño de los montículos de ensilado</t>
  </si>
  <si>
    <t>Largo de la parte de abajo del montículo especificamente la rampa de enfrente y posterior (plataformas frontales y posteriores) (metros) =</t>
  </si>
  <si>
    <t>Largo horizontal de la parte posterior de la plataforma del montículo de ensilado (metros) =</t>
  </si>
  <si>
    <t>Largo de la plataforma de llenado (metros) es el largo horizontal de la plataforma de llenado del ensilado=</t>
  </si>
  <si>
    <t>Ancho de la base de cada montículo (metros) =</t>
  </si>
  <si>
    <t>Profundidad del montículo- Medido desde el piso hasta la cúpula o parte mas alta del ensilado (metros) =</t>
  </si>
  <si>
    <t xml:space="preserve">Altura de la cúpula del ensilado arriba de la Profundidad del montículo. Altura máxima del ensilado menos la Profundidad del montículo (metros).= </t>
  </si>
  <si>
    <t>Ancho del tope medido desde la parte de abajo (en la base) de la cúpula del ensilado (metros) =</t>
  </si>
  <si>
    <t>Zona de almacenaje de protección mas allá del final de los montículos (&gt;3 metros) =</t>
  </si>
  <si>
    <r>
      <t>Ancho del area de llenado (de la parte delantera al límite posterior del montículo)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(12.2 metros) =</t>
    </r>
  </si>
  <si>
    <t>Zona de almacenaje de protección en cada lado (&gt;3 metros) =</t>
  </si>
  <si>
    <t>Distancia entre los montículos de ensilado (&gt;2 metros) =</t>
  </si>
  <si>
    <t>Costo del almacenamiento ($35.00/metros cuadrados) =</t>
  </si>
  <si>
    <t>Volumen calculado por montículo (metros cubcúbicos/montículo) =</t>
  </si>
  <si>
    <t>Peso calculado por montículo (kg MS/montículo)=</t>
  </si>
  <si>
    <t>Peso calculado por montículo (kg ensilado AF/montículo)=</t>
  </si>
  <si>
    <t>Área total aproximada de la superficie del tope del montículo (metros cuadrados/montículo) =</t>
  </si>
  <si>
    <t>Seccion transversal del area  ( metros cuadrados) en la cúpula del ensilado</t>
  </si>
  <si>
    <t xml:space="preserve">Pendiente de la plataforma frontal  = </t>
  </si>
  <si>
    <t>Pendiente de la plataforma posterior  =</t>
  </si>
  <si>
    <t>Largo de la parte superior de la Cúpula (metros) =</t>
  </si>
  <si>
    <t>Largo Promedio de la Cúpula (metros) =</t>
  </si>
  <si>
    <t>Volumen del Rectángulo abajo de la Cúpula  ( metros cúbicos) =</t>
  </si>
  <si>
    <t>Volumen de las pendientes laterales que son parte de la base principal  (metros cúbicos) =</t>
  </si>
  <si>
    <t>Volumen de la Pendiente de la Plataforma de Llenado a la base principal  (metros cúbicos) =</t>
  </si>
  <si>
    <t>Volumen de la Pendiente de la plataforma posterior a la base principal  (metros cúbicos) =</t>
  </si>
  <si>
    <t>Volumen de Llenado de las Esquinas  (metros cúbicos) =</t>
  </si>
  <si>
    <t>Volumen de las Esquinas de la Parte Posterior  (metros cúbicos) =</t>
  </si>
  <si>
    <t>Volumen de la Cúpula  (metros cúbicos) =</t>
  </si>
  <si>
    <t>VOLUMEN TOTAL ( metros cúbicos) =</t>
  </si>
  <si>
    <t>Largo de la Esquina de Llenado a nivel del piso (metros) =</t>
  </si>
  <si>
    <t>Largo de la Pendiente de Llenado  (metros) =</t>
  </si>
  <si>
    <r>
      <t xml:space="preserve">Largo de la pendiente lateral de la Esquina de Llenado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(metros) =</t>
    </r>
  </si>
  <si>
    <t>Area de Llenado de las Esquinas  (metros cuadrados) =</t>
  </si>
  <si>
    <r>
      <t>Largo de la Esquina posterior a nivel del piso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(metros) =</t>
    </r>
  </si>
  <si>
    <t>Largo de la Pendiente Posterior  (metros) =</t>
  </si>
  <si>
    <t>Largo de la pendiente lateral de la Esquina Posterior (metros) =</t>
  </si>
  <si>
    <t>Area de las Esquinas Posteriores  (metros cuadrados) =</t>
  </si>
  <si>
    <t>Area del largo de los Lados de la Base Principal  (metros cuadrados) =</t>
  </si>
  <si>
    <t>Area de la Plataforma de Llenado  (metros cuadrados) =</t>
  </si>
  <si>
    <t>Area de la Plataforma Posterior  (metros cuadrados) =</t>
  </si>
  <si>
    <t>Largo de la parte alta/area del montículo (metros) =</t>
  </si>
  <si>
    <t>Area de la parte alta (metros cuadrados) =</t>
  </si>
  <si>
    <t>Estimado del Area Total de la Parte Alta  (metros cuadrados) =</t>
  </si>
  <si>
    <t>Densidad de Materia Seca (&gt;14 lbs MS/pies cubcúbicos preferido.)=</t>
  </si>
  <si>
    <t>Largo de la parte de abajo del montículo especificamente la rampa de enfrente y posterior (plataformas frontales y posteriores) (pies) =</t>
  </si>
  <si>
    <t>Largo de la plataforma de llenado (pies) es el largo horizontal de la plataforma de llenado del ensilado=</t>
  </si>
  <si>
    <t>Largo horizontal de la parte posterior de la plataforma del montículo de ensilado (pies) =</t>
  </si>
  <si>
    <t>Ancho de la base de cada montículo (pies) =</t>
  </si>
  <si>
    <t>Profundidad del montículo- Medido desde el piso hasta la cúpula o parte mas alta del ensilado (pies) =</t>
  </si>
  <si>
    <t xml:space="preserve">Altura de la cúpula del ensilado arriba de la Profundidad del montículo. Altura máxima del ensilado menos la Profundidad del montículo (pies).= </t>
  </si>
  <si>
    <t>Ancho del tope medido desde la parte de abajo (en la base) de la cúpula del ensilado (pies) =</t>
  </si>
  <si>
    <t>Zona de almacenaje de protección mas allá del final de los montículos (&gt;10 pies ) =</t>
  </si>
  <si>
    <r>
      <t>Ancho del area de llenado (de la parte delantera al límite posterior del montículo)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(40 pies) =</t>
    </r>
  </si>
  <si>
    <t>Zona de almacenaje de protección en cada lado (&gt;10 pies) =</t>
  </si>
  <si>
    <t>Distancia entre los montículos de ensilado (&gt;6 pies) =</t>
  </si>
  <si>
    <t>Storage Pad Cost($3.00 /sq ft) =</t>
  </si>
  <si>
    <t>Costo del almacenamiento ($3.00/pies cuadrados) =</t>
  </si>
  <si>
    <t>Volumen calculado por montículo (pies cubcúbicos/montículo) =</t>
  </si>
  <si>
    <t>Volumen calculado total (pies cubcúbicos) =</t>
  </si>
  <si>
    <t>Peso calculado por montículo (lbs MS/montículo)=</t>
  </si>
  <si>
    <t>Peso calculado por montículo (lbs ensilado AF/montículo)=</t>
  </si>
  <si>
    <t>Área total aproximada de la superficie del tope del montículo (pies cuadrados/montículo) =</t>
  </si>
  <si>
    <t>Área total aproximada de la superficie del tope (pies cuadrados) =</t>
  </si>
  <si>
    <t>Área de la superficie de almacenamiento (pies cuadrados) =</t>
  </si>
  <si>
    <t>Seccion transversal del area  ( pies cuadrados) en la cúpula del ensilado</t>
  </si>
  <si>
    <t>Largo de la parte superior de la Cúpula (pies) =</t>
  </si>
  <si>
    <t>Largo Promedio de la Cúpula (pies) =</t>
  </si>
  <si>
    <t>Volumen del Rectángulo abajo de la Cúpula  ( pies cúbicos) =</t>
  </si>
  <si>
    <t>Volumen de las pendientes laterales que son parte de la base principal  (pies cúbicos) =</t>
  </si>
  <si>
    <t>Volumen de la Pendiente de la Plataforma de Llenado a la base principal  (pies cúbicos) =</t>
  </si>
  <si>
    <t>Volumen de la Pendiente de la plataforma posterior a la base principal  (pies cúbicos) =</t>
  </si>
  <si>
    <t>Volumen de Llenado de las Esquinas  (pies cúbicos) =</t>
  </si>
  <si>
    <t>Volumen de las Esquinas de la Parte Posterior  (pies cúbicos) =</t>
  </si>
  <si>
    <t>Volumen de la Cúpula  (pies cúbicos) =</t>
  </si>
  <si>
    <t>VOLUMEN TOTAL ( pies cúbicos) =</t>
  </si>
  <si>
    <t>Largo de la Esquina de Llenado a nivel del piso (pies) =</t>
  </si>
  <si>
    <t>Largo de la Pendiente de Llenado  (pies) =</t>
  </si>
  <si>
    <r>
      <t xml:space="preserve">Largo de la pendiente lateral de la Esquina de Llenado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(pies) =</t>
    </r>
  </si>
  <si>
    <t>Area de Llenado de las Esquinas  (pies cuadrados) =</t>
  </si>
  <si>
    <r>
      <t>Largo de la Esquina posterior a nivel del piso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(pies) =</t>
    </r>
  </si>
  <si>
    <t>Largo de la Pendiente Posterior  (pies) =</t>
  </si>
  <si>
    <t>Largo de la pendiente lateral de la Esquina Posterior (pies) =</t>
  </si>
  <si>
    <t>Area de las Esquinas Posteriores  (pies cuadrados) =</t>
  </si>
  <si>
    <t>Area del largo de los Lados de la Base Principal  (pies cuadrados) =</t>
  </si>
  <si>
    <t>Area de la Plataforma de Llenado  (pies cuadrados) =</t>
  </si>
  <si>
    <t>Area de la Plataforma Posterior  (pies cuadrados) =</t>
  </si>
  <si>
    <t>Largo de la parte alta/area del montículo (pies) =</t>
  </si>
  <si>
    <t>Area de la parte alta (pies cuadrados) =</t>
  </si>
  <si>
    <t>Estimado del Area Total de la Parte Alta  (pies cuadrados) =</t>
  </si>
  <si>
    <t>===========================================================================================================================</t>
  </si>
  <si>
    <t>=========================================================================================================================</t>
  </si>
  <si>
    <r>
      <rPr>
        <b/>
        <sz val="10"/>
        <color indexed="10"/>
        <rFont val="Arial"/>
        <family val="2"/>
      </rPr>
      <t>NO utilizar</t>
    </r>
    <r>
      <rPr>
        <b/>
        <sz val="10"/>
        <rFont val="Arial"/>
        <family val="2"/>
      </rPr>
      <t xml:space="preserve"> para medir el tamaño de un montículo de ensilado</t>
    </r>
  </si>
  <si>
    <t>m</t>
  </si>
  <si>
    <t>ft</t>
  </si>
  <si>
    <t>Dry Matter Density (&gt;224 Kg DM/cu m Preferred)=</t>
  </si>
  <si>
    <t>Pile Bottom Length Exclusive of Front and Back Ramps (meters)=</t>
  </si>
  <si>
    <t>Filling Ramp Length(meters) is the horizontal length of the silage filing ramp =</t>
  </si>
  <si>
    <t>Back of Silage Pile Ramp horizontal length(meters) =</t>
  </si>
  <si>
    <t>Bottom Width of Each Pile (meters) =</t>
  </si>
  <si>
    <t>Pile Depth-Measured from Ground to Bottom of Silage Dome(meters) =</t>
  </si>
  <si>
    <t xml:space="preserve">Dome Height of silage above Pile Depth. Maximum silage height minus Pile Depth (meters).= </t>
  </si>
  <si>
    <t>Top Width Measured at Bottom of Silage Dome (meters) =</t>
  </si>
  <si>
    <t>Storage Pad Buffer Beyond Back End Of Piles (&gt; 3 meters) =</t>
  </si>
  <si>
    <t>Filling Apron Width (front of pile to edge of pad (12.2 meters) =</t>
  </si>
  <si>
    <t>Storage Pad Buffer On Each Side Of Pad (&gt; 3 m meters) =</t>
  </si>
  <si>
    <t>Distance Between Silage Piles (&gt; 1.8 meters) =</t>
  </si>
  <si>
    <t>Storage Pad Cost($32.00 /sq meter) =</t>
  </si>
  <si>
    <t>Calculated Volume per Pile (cu. meters/pile) =</t>
  </si>
  <si>
    <t>Radius of silage dome. (meters)</t>
  </si>
  <si>
    <t>Radius minus Dome Height (meters) =</t>
  </si>
  <si>
    <t>Cross section area (sq meters) of silage in the silage dome.</t>
  </si>
  <si>
    <t>Dome Top Length (meters) =</t>
  </si>
  <si>
    <t>Dome Average Length (meters) =</t>
  </si>
  <si>
    <t>Volume of Rectangle below Dome (cu meters) =</t>
  </si>
  <si>
    <t>Volume of side slopes as part of core (cu meters) =</t>
  </si>
  <si>
    <t>Volume Filling Ramp Slope at core (cu meters) =</t>
  </si>
  <si>
    <t>Volume Back End Ramp Slope at core (cu meters) =</t>
  </si>
  <si>
    <t>Volume of Filling End Corners (cu meters) =</t>
  </si>
  <si>
    <t>Volume of Back End Corners (cu meters) =</t>
  </si>
  <si>
    <t>Volume of Dome (cu meters) =</t>
  </si>
  <si>
    <t>Length of Filling Corner on the ground (meters) =</t>
  </si>
  <si>
    <t>Length of Filling Slope (meters) =</t>
  </si>
  <si>
    <t>Length of Filling Corner side slope (meters) =</t>
  </si>
  <si>
    <t>Surface area of Filling End Corners (sq meters) =</t>
  </si>
  <si>
    <t>Length of Back Corner on the ground (meters) =</t>
  </si>
  <si>
    <t>Length of Back Slope (meters) =</t>
  </si>
  <si>
    <t>Length of Back Corner side slope (meters) =</t>
  </si>
  <si>
    <t>Surface Area of Back End Corners (sq meters) =</t>
  </si>
  <si>
    <t>Surface Area of Core Long Sides (sq meters) =</t>
  </si>
  <si>
    <t>Surface Area of Filling Ramp (sq meters) =</t>
  </si>
  <si>
    <t>Surface Area of Back Ramp (sq meters) =</t>
  </si>
  <si>
    <t>Length of top/mounded surface (meters) =</t>
  </si>
  <si>
    <t>Top Area (sq meters) =</t>
  </si>
  <si>
    <t>Estimate of Total Top Surface Area (sq meters) =</t>
  </si>
  <si>
    <t>Calculated Total Volume (cu. meters) =</t>
  </si>
  <si>
    <t>Calculated  Weight per Pile (Kg DM/pile)=</t>
  </si>
  <si>
    <t>Calculated Total Weight (Kg DM)=</t>
  </si>
  <si>
    <t>Calculated  Weight per Pile (Kg Silage AF/pile)=</t>
  </si>
  <si>
    <t>Calculated Total Weight (Kg Silage AF)=</t>
  </si>
  <si>
    <t>Approximate Pile Total Top Surface Area (sq meters/pile) =</t>
  </si>
  <si>
    <t>Approximate Total Top Surface Area (sq meters) =</t>
  </si>
  <si>
    <t>Storage Pad Length (meters) =</t>
  </si>
  <si>
    <t>Storage Pad Width (meters) =</t>
  </si>
  <si>
    <t>Storage Pad Area (sq. meters) =</t>
  </si>
  <si>
    <t>t DM</t>
  </si>
  <si>
    <t>TOTAL VOLUME (cu meters) =</t>
  </si>
  <si>
    <r>
      <t xml:space="preserve">        </t>
    </r>
    <r>
      <rPr>
        <sz val="10"/>
        <color indexed="10"/>
        <rFont val="Arial"/>
        <family val="2"/>
      </rPr>
      <t>Use Dome Height = 0.003 meters when silage is level on top</t>
    </r>
    <r>
      <rPr>
        <sz val="10"/>
        <rFont val="Arial"/>
        <family val="2"/>
      </rPr>
      <t>.</t>
    </r>
  </si>
  <si>
    <r>
      <t xml:space="preserve">        </t>
    </r>
    <r>
      <rPr>
        <sz val="10"/>
        <color indexed="10"/>
        <rFont val="Arial"/>
        <family val="2"/>
      </rPr>
      <t>Use Dome Height = 0.01 ft when silage is level on top</t>
    </r>
    <r>
      <rPr>
        <sz val="10"/>
        <rFont val="Arial"/>
        <family val="2"/>
      </rPr>
      <t>.</t>
    </r>
  </si>
  <si>
    <r>
      <t xml:space="preserve">        </t>
    </r>
    <r>
      <rPr>
        <sz val="10"/>
        <color indexed="10"/>
        <rFont val="Arial"/>
        <family val="2"/>
      </rPr>
      <t>Utilice la altura de la cúpula = 0.003 metros cuando el ensilado tiene la parte superior nivelada</t>
    </r>
  </si>
  <si>
    <r>
      <t xml:space="preserve">        </t>
    </r>
    <r>
      <rPr>
        <sz val="10"/>
        <color indexed="10"/>
        <rFont val="Arial"/>
        <family val="2"/>
      </rPr>
      <t>Utilice la altura de la cúpula = 0.01 pies cuando el ensilado tiene la parte superior nivelada</t>
    </r>
  </si>
  <si>
    <t>Revised to include Metric June 25, 2019</t>
  </si>
  <si>
    <t>Revisado (6-25-19)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</si>
</sst>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0.0"/>
    <numFmt numFmtId="166" formatCode="&quot;$&quot;#,##0.00"/>
    <numFmt numFmtId="167" formatCode="mmmm\ d\,\ yyyy"/>
    <numFmt numFmtId="168" formatCode="#,##0.0"/>
    <numFmt numFmtId="169" formatCode="0.000"/>
    <numFmt numFmtId="171" formatCode="[$-409]mmmm\ d\,\ yyyy;@"/>
  </numFmts>
  <fonts count="23" x14ac:knownFonts="1">
    <font>
      <sz val="10"/>
      <name val="Arial"/>
    </font>
    <font>
      <b/>
      <sz val="14"/>
      <name val="Helv"/>
    </font>
    <font>
      <sz val="12"/>
      <color indexed="12"/>
      <name val="Helv"/>
    </font>
    <font>
      <b/>
      <sz val="12"/>
      <color indexed="10"/>
      <name val="Helv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2"/>
      <color indexed="53"/>
      <name val="Helv"/>
    </font>
    <font>
      <b/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6600"/>
      <name val="Arial"/>
      <family val="2"/>
    </font>
    <font>
      <b/>
      <sz val="12"/>
      <color rgb="FFFF33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6" borderId="0" applyNumberFormat="0" applyBorder="0" applyAlignment="0" applyProtection="0"/>
  </cellStyleXfs>
  <cellXfs count="77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fill"/>
    </xf>
    <xf numFmtId="0" fontId="2" fillId="0" borderId="0" xfId="0" applyFont="1" applyProtection="1"/>
    <xf numFmtId="167" fontId="0" fillId="0" borderId="0" xfId="0" applyNumberFormat="1"/>
    <xf numFmtId="0" fontId="0" fillId="0" borderId="0" xfId="0" applyFill="1"/>
    <xf numFmtId="0" fontId="8" fillId="0" borderId="0" xfId="0" applyFont="1"/>
    <xf numFmtId="0" fontId="0" fillId="0" borderId="0" xfId="0" applyFill="1" applyProtection="1"/>
    <xf numFmtId="0" fontId="0" fillId="0" borderId="0" xfId="0" applyFill="1" applyAlignment="1" applyProtection="1">
      <alignment horizontal="fill"/>
    </xf>
    <xf numFmtId="0" fontId="0" fillId="2" borderId="0" xfId="0" applyFill="1"/>
    <xf numFmtId="0" fontId="13" fillId="0" borderId="0" xfId="0" applyFont="1" applyProtection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5" fillId="0" borderId="0" xfId="0" applyFont="1"/>
    <xf numFmtId="0" fontId="5" fillId="0" borderId="0" xfId="0" applyFont="1" applyFill="1"/>
    <xf numFmtId="0" fontId="5" fillId="0" borderId="0" xfId="0" quotePrefix="1" applyFont="1" applyFill="1"/>
    <xf numFmtId="0" fontId="5" fillId="0" borderId="0" xfId="0" applyFont="1" applyFill="1" applyProtection="1"/>
    <xf numFmtId="0" fontId="0" fillId="7" borderId="0" xfId="0" applyFill="1"/>
    <xf numFmtId="0" fontId="0" fillId="8" borderId="0" xfId="0" applyFill="1"/>
    <xf numFmtId="0" fontId="0" fillId="9" borderId="0" xfId="0" applyFill="1"/>
    <xf numFmtId="0" fontId="5" fillId="4" borderId="0" xfId="0" applyFont="1" applyFill="1"/>
    <xf numFmtId="0" fontId="0" fillId="0" borderId="0" xfId="0" quotePrefix="1"/>
    <xf numFmtId="3" fontId="13" fillId="0" borderId="0" xfId="0" applyNumberFormat="1" applyFont="1" applyProtection="1"/>
    <xf numFmtId="0" fontId="5" fillId="0" borderId="0" xfId="0" quotePrefix="1" applyFont="1"/>
    <xf numFmtId="0" fontId="5" fillId="0" borderId="0" xfId="0" applyFont="1" applyProtection="1"/>
    <xf numFmtId="0" fontId="0" fillId="8" borderId="0" xfId="0" applyFill="1" applyProtection="1"/>
    <xf numFmtId="0" fontId="4" fillId="0" borderId="0" xfId="0" applyFont="1" applyFill="1" applyProtection="1"/>
    <xf numFmtId="0" fontId="0" fillId="7" borderId="0" xfId="0" applyFill="1" applyProtection="1"/>
    <xf numFmtId="0" fontId="5" fillId="7" borderId="0" xfId="0" applyFont="1" applyFill="1" applyProtection="1"/>
    <xf numFmtId="0" fontId="0" fillId="3" borderId="0" xfId="0" applyFill="1" applyProtection="1"/>
    <xf numFmtId="0" fontId="0" fillId="9" borderId="0" xfId="0" applyFill="1" applyProtection="1"/>
    <xf numFmtId="0" fontId="7" fillId="0" borderId="0" xfId="0" applyFont="1" applyProtection="1"/>
    <xf numFmtId="1" fontId="0" fillId="0" borderId="0" xfId="0" applyNumberFormat="1" applyFill="1" applyProtection="1"/>
    <xf numFmtId="2" fontId="0" fillId="0" borderId="0" xfId="0" applyNumberFormat="1" applyProtection="1"/>
    <xf numFmtId="3" fontId="11" fillId="0" borderId="0" xfId="0" applyNumberFormat="1" applyFont="1" applyProtection="1"/>
    <xf numFmtId="2" fontId="5" fillId="3" borderId="0" xfId="0" applyNumberFormat="1" applyFont="1" applyFill="1" applyProtection="1"/>
    <xf numFmtId="2" fontId="5" fillId="3" borderId="0" xfId="0" applyNumberFormat="1" applyFont="1" applyFill="1" applyAlignment="1" applyProtection="1">
      <alignment horizontal="right"/>
    </xf>
    <xf numFmtId="4" fontId="5" fillId="3" borderId="0" xfId="0" applyNumberFormat="1" applyFont="1" applyFill="1" applyProtection="1"/>
    <xf numFmtId="0" fontId="5" fillId="9" borderId="0" xfId="0" applyFont="1" applyFill="1" applyProtection="1"/>
    <xf numFmtId="3" fontId="5" fillId="9" borderId="0" xfId="0" applyNumberFormat="1" applyFont="1" applyFill="1" applyProtection="1"/>
    <xf numFmtId="3" fontId="20" fillId="0" borderId="0" xfId="0" applyNumberFormat="1" applyFont="1" applyFill="1" applyProtection="1"/>
    <xf numFmtId="168" fontId="21" fillId="9" borderId="0" xfId="1" applyNumberFormat="1" applyFont="1" applyFill="1" applyProtection="1"/>
    <xf numFmtId="165" fontId="14" fillId="9" borderId="0" xfId="1" applyNumberFormat="1" applyFont="1" applyFill="1" applyProtection="1"/>
    <xf numFmtId="168" fontId="0" fillId="0" borderId="0" xfId="0" applyNumberFormat="1" applyProtection="1"/>
    <xf numFmtId="168" fontId="14" fillId="9" borderId="0" xfId="1" applyNumberFormat="1" applyFont="1" applyFill="1" applyProtection="1"/>
    <xf numFmtId="4" fontId="14" fillId="9" borderId="0" xfId="0" applyNumberFormat="1" applyFont="1" applyFill="1" applyProtection="1"/>
    <xf numFmtId="168" fontId="5" fillId="3" borderId="0" xfId="0" applyNumberFormat="1" applyFont="1" applyFill="1" applyProtection="1"/>
    <xf numFmtId="168" fontId="14" fillId="9" borderId="0" xfId="0" applyNumberFormat="1" applyFont="1" applyFill="1" applyProtection="1"/>
    <xf numFmtId="168" fontId="0" fillId="3" borderId="0" xfId="0" applyNumberFormat="1" applyFill="1" applyProtection="1"/>
    <xf numFmtId="0" fontId="13" fillId="0" borderId="0" xfId="0" applyFont="1" applyFill="1" applyProtection="1"/>
    <xf numFmtId="4" fontId="5" fillId="9" borderId="0" xfId="0" applyNumberFormat="1" applyFont="1" applyFill="1" applyProtection="1"/>
    <xf numFmtId="3" fontId="20" fillId="0" borderId="0" xfId="0" applyNumberFormat="1" applyFont="1" applyProtection="1"/>
    <xf numFmtId="168" fontId="17" fillId="9" borderId="0" xfId="1" applyNumberFormat="1" applyFont="1" applyFill="1" applyProtection="1"/>
    <xf numFmtId="0" fontId="5" fillId="0" borderId="0" xfId="0" applyFont="1" applyFill="1" applyAlignment="1" applyProtection="1">
      <alignment horizontal="fill"/>
    </xf>
    <xf numFmtId="169" fontId="5" fillId="9" borderId="0" xfId="0" applyNumberFormat="1" applyFont="1" applyFill="1" applyProtection="1"/>
    <xf numFmtId="0" fontId="22" fillId="0" borderId="0" xfId="0" applyFont="1" applyProtection="1"/>
    <xf numFmtId="0" fontId="0" fillId="11" borderId="0" xfId="0" applyFill="1" applyProtection="1"/>
    <xf numFmtId="0" fontId="16" fillId="10" borderId="1" xfId="0" applyFont="1" applyFill="1" applyBorder="1" applyProtection="1">
      <protection locked="0"/>
    </xf>
    <xf numFmtId="166" fontId="16" fillId="5" borderId="1" xfId="0" applyNumberFormat="1" applyFont="1" applyFill="1" applyBorder="1" applyProtection="1">
      <protection locked="0"/>
    </xf>
    <xf numFmtId="3" fontId="10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12" fillId="0" borderId="1" xfId="0" applyNumberFormat="1" applyFont="1" applyBorder="1" applyProtection="1">
      <protection locked="0"/>
    </xf>
    <xf numFmtId="3" fontId="19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3" fontId="3" fillId="0" borderId="2" xfId="0" applyNumberFormat="1" applyFont="1" applyBorder="1" applyProtection="1"/>
    <xf numFmtId="0" fontId="3" fillId="0" borderId="3" xfId="0" applyFont="1" applyBorder="1" applyProtection="1"/>
    <xf numFmtId="3" fontId="10" fillId="0" borderId="2" xfId="0" applyNumberFormat="1" applyFont="1" applyBorder="1" applyProtection="1"/>
    <xf numFmtId="0" fontId="10" fillId="0" borderId="3" xfId="0" applyFont="1" applyBorder="1" applyProtection="1"/>
    <xf numFmtId="3" fontId="10" fillId="0" borderId="1" xfId="0" applyNumberFormat="1" applyFont="1" applyBorder="1" applyProtection="1"/>
    <xf numFmtId="3" fontId="3" fillId="0" borderId="1" xfId="0" applyNumberFormat="1" applyFont="1" applyBorder="1" applyProtection="1"/>
    <xf numFmtId="3" fontId="12" fillId="0" borderId="1" xfId="0" applyNumberFormat="1" applyFont="1" applyBorder="1" applyProtection="1"/>
    <xf numFmtId="3" fontId="19" fillId="0" borderId="1" xfId="0" applyNumberFormat="1" applyFont="1" applyBorder="1" applyProtection="1"/>
    <xf numFmtId="164" fontId="3" fillId="0" borderId="1" xfId="0" applyNumberFormat="1" applyFont="1" applyBorder="1" applyProtection="1"/>
    <xf numFmtId="171" fontId="0" fillId="0" borderId="0" xfId="0" applyNumberFormat="1"/>
    <xf numFmtId="171" fontId="0" fillId="0" borderId="0" xfId="0" applyNumberFormat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47625</xdr:rowOff>
    </xdr:from>
    <xdr:to>
      <xdr:col>19</xdr:col>
      <xdr:colOff>161925</xdr:colOff>
      <xdr:row>36</xdr:row>
      <xdr:rowOff>19050</xdr:rowOff>
    </xdr:to>
    <xdr:grpSp>
      <xdr:nvGrpSpPr>
        <xdr:cNvPr id="5252" name="Group 1">
          <a:extLst>
            <a:ext uri="{FF2B5EF4-FFF2-40B4-BE49-F238E27FC236}">
              <a16:creationId xmlns:a16="http://schemas.microsoft.com/office/drawing/2014/main" id="{48ECF847-9D84-463D-8F72-0F4E1E939CF6}"/>
            </a:ext>
          </a:extLst>
        </xdr:cNvPr>
        <xdr:cNvGrpSpPr>
          <a:grpSpLocks/>
        </xdr:cNvGrpSpPr>
      </xdr:nvGrpSpPr>
      <xdr:grpSpPr bwMode="auto">
        <a:xfrm>
          <a:off x="7304314" y="292554"/>
          <a:ext cx="6614432" cy="6475639"/>
          <a:chOff x="-9" y="144"/>
          <a:chExt cx="5673" cy="4128"/>
        </a:xfrm>
      </xdr:grpSpPr>
      <xdr:sp macro="" textlink="">
        <xdr:nvSpPr>
          <xdr:cNvPr id="5253" name="Freeform 2">
            <a:extLst>
              <a:ext uri="{FF2B5EF4-FFF2-40B4-BE49-F238E27FC236}">
                <a16:creationId xmlns:a16="http://schemas.microsoft.com/office/drawing/2014/main" id="{4AB2DA73-70EC-43EB-99D8-DEA455957EA3}"/>
              </a:ext>
            </a:extLst>
          </xdr:cNvPr>
          <xdr:cNvSpPr>
            <a:spLocks/>
          </xdr:cNvSpPr>
        </xdr:nvSpPr>
        <xdr:spPr bwMode="auto">
          <a:xfrm>
            <a:off x="4512" y="2976"/>
            <a:ext cx="576" cy="768"/>
          </a:xfrm>
          <a:custGeom>
            <a:avLst/>
            <a:gdLst>
              <a:gd name="T0" fmla="*/ 0 w 576"/>
              <a:gd name="T1" fmla="*/ 48 h 768"/>
              <a:gd name="T2" fmla="*/ 0 w 576"/>
              <a:gd name="T3" fmla="*/ 576 h 768"/>
              <a:gd name="T4" fmla="*/ 576 w 576"/>
              <a:gd name="T5" fmla="*/ 768 h 768"/>
              <a:gd name="T6" fmla="*/ 576 w 576"/>
              <a:gd name="T7" fmla="*/ 192 h 768"/>
              <a:gd name="T8" fmla="*/ 480 w 576"/>
              <a:gd name="T9" fmla="*/ 96 h 768"/>
              <a:gd name="T10" fmla="*/ 384 w 576"/>
              <a:gd name="T11" fmla="*/ 48 h 768"/>
              <a:gd name="T12" fmla="*/ 240 w 576"/>
              <a:gd name="T13" fmla="*/ 0 h 768"/>
              <a:gd name="T14" fmla="*/ 96 w 576"/>
              <a:gd name="T15" fmla="*/ 0 h 768"/>
              <a:gd name="T16" fmla="*/ 0 w 576"/>
              <a:gd name="T17" fmla="*/ 48 h 76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76"/>
              <a:gd name="T28" fmla="*/ 0 h 768"/>
              <a:gd name="T29" fmla="*/ 576 w 576"/>
              <a:gd name="T30" fmla="*/ 768 h 76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76" h="768">
                <a:moveTo>
                  <a:pt x="0" y="48"/>
                </a:moveTo>
                <a:lnTo>
                  <a:pt x="0" y="576"/>
                </a:lnTo>
                <a:lnTo>
                  <a:pt x="576" y="768"/>
                </a:lnTo>
                <a:lnTo>
                  <a:pt x="576" y="192"/>
                </a:lnTo>
                <a:lnTo>
                  <a:pt x="480" y="96"/>
                </a:lnTo>
                <a:lnTo>
                  <a:pt x="384" y="48"/>
                </a:lnTo>
                <a:lnTo>
                  <a:pt x="240" y="0"/>
                </a:lnTo>
                <a:lnTo>
                  <a:pt x="96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4" name="Freeform 3">
            <a:extLst>
              <a:ext uri="{FF2B5EF4-FFF2-40B4-BE49-F238E27FC236}">
                <a16:creationId xmlns:a16="http://schemas.microsoft.com/office/drawing/2014/main" id="{C5EB160A-B7A6-4412-ACA4-A79DF773E4F9}"/>
              </a:ext>
            </a:extLst>
          </xdr:cNvPr>
          <xdr:cNvSpPr>
            <a:spLocks/>
          </xdr:cNvSpPr>
        </xdr:nvSpPr>
        <xdr:spPr bwMode="auto">
          <a:xfrm>
            <a:off x="-9" y="144"/>
            <a:ext cx="5673" cy="4126"/>
          </a:xfrm>
          <a:custGeom>
            <a:avLst/>
            <a:gdLst>
              <a:gd name="T0" fmla="*/ 0 w 5673"/>
              <a:gd name="T1" fmla="*/ 3339 h 4126"/>
              <a:gd name="T2" fmla="*/ 2985 w 5673"/>
              <a:gd name="T3" fmla="*/ 0 h 4126"/>
              <a:gd name="T4" fmla="*/ 5673 w 5673"/>
              <a:gd name="T5" fmla="*/ 720 h 4126"/>
              <a:gd name="T6" fmla="*/ 2779 w 5673"/>
              <a:gd name="T7" fmla="*/ 4126 h 4126"/>
              <a:gd name="T8" fmla="*/ 0 w 5673"/>
              <a:gd name="T9" fmla="*/ 3339 h 41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673"/>
              <a:gd name="T16" fmla="*/ 0 h 4126"/>
              <a:gd name="T17" fmla="*/ 5673 w 5673"/>
              <a:gd name="T18" fmla="*/ 4126 h 41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673" h="4126">
                <a:moveTo>
                  <a:pt x="0" y="3339"/>
                </a:moveTo>
                <a:lnTo>
                  <a:pt x="2985" y="0"/>
                </a:lnTo>
                <a:lnTo>
                  <a:pt x="5673" y="720"/>
                </a:lnTo>
                <a:lnTo>
                  <a:pt x="2779" y="4126"/>
                </a:lnTo>
                <a:lnTo>
                  <a:pt x="0" y="3339"/>
                </a:lnTo>
                <a:close/>
              </a:path>
            </a:pathLst>
          </a:custGeom>
          <a:solidFill>
            <a:srgbClr val="C0C0C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5" name="Freeform 4">
            <a:extLst>
              <a:ext uri="{FF2B5EF4-FFF2-40B4-BE49-F238E27FC236}">
                <a16:creationId xmlns:a16="http://schemas.microsoft.com/office/drawing/2014/main" id="{28089AE0-693E-4E83-BBD7-4346267184D2}"/>
              </a:ext>
            </a:extLst>
          </xdr:cNvPr>
          <xdr:cNvSpPr>
            <a:spLocks/>
          </xdr:cNvSpPr>
        </xdr:nvSpPr>
        <xdr:spPr bwMode="auto">
          <a:xfrm>
            <a:off x="960" y="713"/>
            <a:ext cx="3813" cy="3079"/>
          </a:xfrm>
          <a:custGeom>
            <a:avLst/>
            <a:gdLst>
              <a:gd name="T0" fmla="*/ 0 w 3813"/>
              <a:gd name="T1" fmla="*/ 2647 h 3079"/>
              <a:gd name="T2" fmla="*/ 2331 w 3813"/>
              <a:gd name="T3" fmla="*/ 0 h 3079"/>
              <a:gd name="T4" fmla="*/ 3813 w 3813"/>
              <a:gd name="T5" fmla="*/ 366 h 3079"/>
              <a:gd name="T6" fmla="*/ 1488 w 3813"/>
              <a:gd name="T7" fmla="*/ 3079 h 3079"/>
              <a:gd name="T8" fmla="*/ 0 w 3813"/>
              <a:gd name="T9" fmla="*/ 2647 h 30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813"/>
              <a:gd name="T16" fmla="*/ 0 h 3079"/>
              <a:gd name="T17" fmla="*/ 3813 w 3813"/>
              <a:gd name="T18" fmla="*/ 3079 h 307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813" h="3079">
                <a:moveTo>
                  <a:pt x="0" y="2647"/>
                </a:moveTo>
                <a:lnTo>
                  <a:pt x="2331" y="0"/>
                </a:lnTo>
                <a:lnTo>
                  <a:pt x="3813" y="366"/>
                </a:lnTo>
                <a:lnTo>
                  <a:pt x="1488" y="3079"/>
                </a:lnTo>
                <a:lnTo>
                  <a:pt x="0" y="2647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256" name="Group 5">
            <a:extLst>
              <a:ext uri="{FF2B5EF4-FFF2-40B4-BE49-F238E27FC236}">
                <a16:creationId xmlns:a16="http://schemas.microsoft.com/office/drawing/2014/main" id="{EFAA55AE-8686-4BBD-869E-FD49DF2DF3DF}"/>
              </a:ext>
            </a:extLst>
          </xdr:cNvPr>
          <xdr:cNvGrpSpPr>
            <a:grpSpLocks/>
          </xdr:cNvGrpSpPr>
        </xdr:nvGrpSpPr>
        <xdr:grpSpPr bwMode="auto">
          <a:xfrm>
            <a:off x="0" y="144"/>
            <a:ext cx="5664" cy="4128"/>
            <a:chOff x="-336" y="-288"/>
            <a:chExt cx="6192" cy="4608"/>
          </a:xfrm>
        </xdr:grpSpPr>
        <xdr:sp macro="" textlink="">
          <xdr:nvSpPr>
            <xdr:cNvPr id="5300" name="Line 6">
              <a:extLst>
                <a:ext uri="{FF2B5EF4-FFF2-40B4-BE49-F238E27FC236}">
                  <a16:creationId xmlns:a16="http://schemas.microsoft.com/office/drawing/2014/main" id="{A7267EB0-3A60-4FB9-A474-42E0BD3311C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2" y="2208"/>
              <a:ext cx="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1" name="Line 7">
              <a:extLst>
                <a:ext uri="{FF2B5EF4-FFF2-40B4-BE49-F238E27FC236}">
                  <a16:creationId xmlns:a16="http://schemas.microsoft.com/office/drawing/2014/main" id="{59B7477E-0455-4F2F-9FCA-E26B81BDDF4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8" y="2373"/>
              <a:ext cx="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2" name="Line 8">
              <a:extLst>
                <a:ext uri="{FF2B5EF4-FFF2-40B4-BE49-F238E27FC236}">
                  <a16:creationId xmlns:a16="http://schemas.microsoft.com/office/drawing/2014/main" id="{2789D015-7509-44CE-B65E-D403A15BAEB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44" y="2592"/>
              <a:ext cx="1632" cy="48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3" name="Line 9">
              <a:extLst>
                <a:ext uri="{FF2B5EF4-FFF2-40B4-BE49-F238E27FC236}">
                  <a16:creationId xmlns:a16="http://schemas.microsoft.com/office/drawing/2014/main" id="{E0B3E387-5AF3-4956-85D7-E5D8B79379A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2" y="2188"/>
              <a:ext cx="576" cy="1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4" name="Line 10">
              <a:extLst>
                <a:ext uri="{FF2B5EF4-FFF2-40B4-BE49-F238E27FC236}">
                  <a16:creationId xmlns:a16="http://schemas.microsoft.com/office/drawing/2014/main" id="{7FB4E7A9-647B-4D4F-9524-A65EE249EF3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44" y="2208"/>
              <a:ext cx="528" cy="38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5" name="Line 11">
              <a:extLst>
                <a:ext uri="{FF2B5EF4-FFF2-40B4-BE49-F238E27FC236}">
                  <a16:creationId xmlns:a16="http://schemas.microsoft.com/office/drawing/2014/main" id="{BD9CD966-F062-46E1-8465-9E25DBA5459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8" y="2352"/>
              <a:ext cx="528" cy="72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6" name="Arc 12">
              <a:extLst>
                <a:ext uri="{FF2B5EF4-FFF2-40B4-BE49-F238E27FC236}">
                  <a16:creationId xmlns:a16="http://schemas.microsoft.com/office/drawing/2014/main" id="{D6B2B4E8-8E5C-4F2C-8FBA-11844A0A7F9F}"/>
                </a:ext>
              </a:extLst>
            </xdr:cNvPr>
            <xdr:cNvSpPr>
              <a:spLocks/>
            </xdr:cNvSpPr>
          </xdr:nvSpPr>
          <xdr:spPr bwMode="auto">
            <a:xfrm rot="-1673837">
              <a:off x="1959" y="2080"/>
              <a:ext cx="439" cy="458"/>
            </a:xfrm>
            <a:custGeom>
              <a:avLst/>
              <a:gdLst>
                <a:gd name="T0" fmla="*/ 0 w 21246"/>
                <a:gd name="T1" fmla="*/ 0 h 21487"/>
                <a:gd name="T2" fmla="*/ 0 w 21246"/>
                <a:gd name="T3" fmla="*/ 0 h 21487"/>
                <a:gd name="T4" fmla="*/ 0 w 21246"/>
                <a:gd name="T5" fmla="*/ 0 h 21487"/>
                <a:gd name="T6" fmla="*/ 0 60000 65536"/>
                <a:gd name="T7" fmla="*/ 0 60000 65536"/>
                <a:gd name="T8" fmla="*/ 0 60000 65536"/>
                <a:gd name="T9" fmla="*/ 0 w 21246"/>
                <a:gd name="T10" fmla="*/ 0 h 21487"/>
                <a:gd name="T11" fmla="*/ 21246 w 21246"/>
                <a:gd name="T12" fmla="*/ 21487 h 21487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246" h="21487" fill="none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w="21246" h="21487" stroke="0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307" name="Arc 13">
              <a:extLst>
                <a:ext uri="{FF2B5EF4-FFF2-40B4-BE49-F238E27FC236}">
                  <a16:creationId xmlns:a16="http://schemas.microsoft.com/office/drawing/2014/main" id="{B77D0CEF-C876-49E7-A6F6-73EB80082B2B}"/>
                </a:ext>
              </a:extLst>
            </xdr:cNvPr>
            <xdr:cNvSpPr>
              <a:spLocks/>
            </xdr:cNvSpPr>
          </xdr:nvSpPr>
          <xdr:spPr bwMode="auto">
            <a:xfrm rot="-1673837">
              <a:off x="3085" y="720"/>
              <a:ext cx="439" cy="458"/>
            </a:xfrm>
            <a:custGeom>
              <a:avLst/>
              <a:gdLst>
                <a:gd name="T0" fmla="*/ 0 w 21246"/>
                <a:gd name="T1" fmla="*/ 0 h 21487"/>
                <a:gd name="T2" fmla="*/ 0 w 21246"/>
                <a:gd name="T3" fmla="*/ 0 h 21487"/>
                <a:gd name="T4" fmla="*/ 0 w 21246"/>
                <a:gd name="T5" fmla="*/ 0 h 21487"/>
                <a:gd name="T6" fmla="*/ 0 60000 65536"/>
                <a:gd name="T7" fmla="*/ 0 60000 65536"/>
                <a:gd name="T8" fmla="*/ 0 60000 65536"/>
                <a:gd name="T9" fmla="*/ 0 w 21246"/>
                <a:gd name="T10" fmla="*/ 0 h 21487"/>
                <a:gd name="T11" fmla="*/ 21246 w 21246"/>
                <a:gd name="T12" fmla="*/ 21487 h 21487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246" h="21487" fill="none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w="21246" h="21487" stroke="0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308" name="Line 14">
              <a:extLst>
                <a:ext uri="{FF2B5EF4-FFF2-40B4-BE49-F238E27FC236}">
                  <a16:creationId xmlns:a16="http://schemas.microsoft.com/office/drawing/2014/main" id="{6C6B990A-C163-46F1-BAFB-241BC7B05D0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20" y="3312"/>
              <a:ext cx="1632" cy="48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9" name="Line 15">
              <a:extLst>
                <a:ext uri="{FF2B5EF4-FFF2-40B4-BE49-F238E27FC236}">
                  <a16:creationId xmlns:a16="http://schemas.microsoft.com/office/drawing/2014/main" id="{CA9D1331-A6E9-403A-9905-E7F18F2A8A1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48" y="2208"/>
              <a:ext cx="1124" cy="110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0" name="Line 16">
              <a:extLst>
                <a:ext uri="{FF2B5EF4-FFF2-40B4-BE49-F238E27FC236}">
                  <a16:creationId xmlns:a16="http://schemas.microsoft.com/office/drawing/2014/main" id="{B7056E23-1193-4CA9-8AED-9411CBB9335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52" y="2352"/>
              <a:ext cx="96" cy="144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1" name="Line 17">
              <a:extLst>
                <a:ext uri="{FF2B5EF4-FFF2-40B4-BE49-F238E27FC236}">
                  <a16:creationId xmlns:a16="http://schemas.microsoft.com/office/drawing/2014/main" id="{DC93C696-D02D-46B5-A5F2-F2D0A1EC367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264" y="336"/>
              <a:ext cx="1632" cy="43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2" name="Line 18">
              <a:extLst>
                <a:ext uri="{FF2B5EF4-FFF2-40B4-BE49-F238E27FC236}">
                  <a16:creationId xmlns:a16="http://schemas.microsoft.com/office/drawing/2014/main" id="{5CFF89C8-70D1-487E-A5E7-6E38756C75F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52" y="768"/>
              <a:ext cx="2544" cy="302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3" name="Line 19">
              <a:extLst>
                <a:ext uri="{FF2B5EF4-FFF2-40B4-BE49-F238E27FC236}">
                  <a16:creationId xmlns:a16="http://schemas.microsoft.com/office/drawing/2014/main" id="{03E5ACF8-2A54-40EB-BDE0-2F01AC8EFF8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600" y="768"/>
              <a:ext cx="1296" cy="1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4" name="Line 20">
              <a:extLst>
                <a:ext uri="{FF2B5EF4-FFF2-40B4-BE49-F238E27FC236}">
                  <a16:creationId xmlns:a16="http://schemas.microsoft.com/office/drawing/2014/main" id="{E24FD0F8-4E21-460A-A393-292B6C79B4D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024" y="336"/>
              <a:ext cx="24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5" name="Line 21">
              <a:extLst>
                <a:ext uri="{FF2B5EF4-FFF2-40B4-BE49-F238E27FC236}">
                  <a16:creationId xmlns:a16="http://schemas.microsoft.com/office/drawing/2014/main" id="{00872C1F-DA64-4022-B450-75ECC980E9A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448" y="960"/>
              <a:ext cx="1152" cy="13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6" name="Line 22">
              <a:extLst>
                <a:ext uri="{FF2B5EF4-FFF2-40B4-BE49-F238E27FC236}">
                  <a16:creationId xmlns:a16="http://schemas.microsoft.com/office/drawing/2014/main" id="{FFBDB570-7245-4DE0-BD7E-3CDD53619ED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0" y="336"/>
              <a:ext cx="2544" cy="297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7" name="Line 23">
              <a:extLst>
                <a:ext uri="{FF2B5EF4-FFF2-40B4-BE49-F238E27FC236}">
                  <a16:creationId xmlns:a16="http://schemas.microsoft.com/office/drawing/2014/main" id="{ED34955D-E13E-44A4-A9AF-93DDB57AAF0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72" y="864"/>
              <a:ext cx="1152" cy="134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8" name="Line 24">
              <a:extLst>
                <a:ext uri="{FF2B5EF4-FFF2-40B4-BE49-F238E27FC236}">
                  <a16:creationId xmlns:a16="http://schemas.microsoft.com/office/drawing/2014/main" id="{3559D614-6546-4F35-A65E-FF36B4B5F04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208" y="816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9" name="Line 25">
              <a:extLst>
                <a:ext uri="{FF2B5EF4-FFF2-40B4-BE49-F238E27FC236}">
                  <a16:creationId xmlns:a16="http://schemas.microsoft.com/office/drawing/2014/main" id="{A457FED6-E754-403C-9908-666904DA7C1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04" y="864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0" name="Line 26">
              <a:extLst>
                <a:ext uri="{FF2B5EF4-FFF2-40B4-BE49-F238E27FC236}">
                  <a16:creationId xmlns:a16="http://schemas.microsoft.com/office/drawing/2014/main" id="{2B721AAF-9CF8-41F1-B73D-1A206596C55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400" y="912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1" name="Line 27">
              <a:extLst>
                <a:ext uri="{FF2B5EF4-FFF2-40B4-BE49-F238E27FC236}">
                  <a16:creationId xmlns:a16="http://schemas.microsoft.com/office/drawing/2014/main" id="{B0F1B6D0-C650-42F4-9D32-EEAFB3BD5B7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112" y="802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2" name="Line 28">
              <a:extLst>
                <a:ext uri="{FF2B5EF4-FFF2-40B4-BE49-F238E27FC236}">
                  <a16:creationId xmlns:a16="http://schemas.microsoft.com/office/drawing/2014/main" id="{DD0D013B-6DB0-47E9-A336-18C61F81F90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016" y="816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3" name="Line 29">
              <a:extLst>
                <a:ext uri="{FF2B5EF4-FFF2-40B4-BE49-F238E27FC236}">
                  <a16:creationId xmlns:a16="http://schemas.microsoft.com/office/drawing/2014/main" id="{57511E1B-F849-4692-BC2F-EB1F28978AF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3" y="960"/>
              <a:ext cx="528" cy="72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4" name="Line 30">
              <a:extLst>
                <a:ext uri="{FF2B5EF4-FFF2-40B4-BE49-F238E27FC236}">
                  <a16:creationId xmlns:a16="http://schemas.microsoft.com/office/drawing/2014/main" id="{4FC4ABE9-8130-4351-BF6A-8A897491D084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517" y="816"/>
              <a:ext cx="528" cy="38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5" name="Line 31">
              <a:extLst>
                <a:ext uri="{FF2B5EF4-FFF2-40B4-BE49-F238E27FC236}">
                  <a16:creationId xmlns:a16="http://schemas.microsoft.com/office/drawing/2014/main" id="{79AAAB8F-EE4F-433D-BBD9-588DDC6FB51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688" y="528"/>
              <a:ext cx="3168" cy="37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6" name="Line 32">
              <a:extLst>
                <a:ext uri="{FF2B5EF4-FFF2-40B4-BE49-F238E27FC236}">
                  <a16:creationId xmlns:a16="http://schemas.microsoft.com/office/drawing/2014/main" id="{480D0420-8097-4DFA-8959-993ACCFF62D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-336" y="-288"/>
              <a:ext cx="3264" cy="374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7" name="Line 33">
              <a:extLst>
                <a:ext uri="{FF2B5EF4-FFF2-40B4-BE49-F238E27FC236}">
                  <a16:creationId xmlns:a16="http://schemas.microsoft.com/office/drawing/2014/main" id="{7211C819-0B4A-458C-83C7-D46A913B749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28" y="-288"/>
              <a:ext cx="2928" cy="81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8" name="Line 34">
              <a:extLst>
                <a:ext uri="{FF2B5EF4-FFF2-40B4-BE49-F238E27FC236}">
                  <a16:creationId xmlns:a16="http://schemas.microsoft.com/office/drawing/2014/main" id="{E5AF44E4-4127-4CFE-8726-86F2B84BF7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-336" y="3456"/>
              <a:ext cx="3024" cy="86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59" name="Text Box 35">
            <a:extLst>
              <a:ext uri="{FF2B5EF4-FFF2-40B4-BE49-F238E27FC236}">
                <a16:creationId xmlns:a16="http://schemas.microsoft.com/office/drawing/2014/main" id="{E4EEEA55-83B2-4E0C-9CD0-A8B3C7FB6B43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2894" y="3354"/>
            <a:ext cx="590" cy="6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Fill Ramp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60" name="Text Box 36">
            <a:extLst>
              <a:ext uri="{FF2B5EF4-FFF2-40B4-BE49-F238E27FC236}">
                <a16:creationId xmlns:a16="http://schemas.microsoft.com/office/drawing/2014/main" id="{04A0DD17-5A16-437E-AD34-8A7BBD090FB2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3687" y="2472"/>
            <a:ext cx="719" cy="6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61" name="Text Box 37">
            <a:extLst>
              <a:ext uri="{FF2B5EF4-FFF2-40B4-BE49-F238E27FC236}">
                <a16:creationId xmlns:a16="http://schemas.microsoft.com/office/drawing/2014/main" id="{9B49EC0F-85A7-4DB6-979F-877968435CC7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4581" y="1331"/>
            <a:ext cx="418" cy="6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Ramp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62" name="Text Box 38">
            <a:extLst>
              <a:ext uri="{FF2B5EF4-FFF2-40B4-BE49-F238E27FC236}">
                <a16:creationId xmlns:a16="http://schemas.microsoft.com/office/drawing/2014/main" id="{B8C66EA1-16F0-4933-BD7E-C89B010EBD8B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1272" y="3615"/>
            <a:ext cx="550" cy="3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Bottom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63" name="Text Box 39">
            <a:extLst>
              <a:ext uri="{FF2B5EF4-FFF2-40B4-BE49-F238E27FC236}">
                <a16:creationId xmlns:a16="http://schemas.microsoft.com/office/drawing/2014/main" id="{9F2690B2-9C33-4984-A06D-4D19B820C61E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2085" y="2491"/>
            <a:ext cx="402" cy="3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</a:t>
            </a:r>
          </a:p>
          <a:p>
            <a:pPr algn="l" rtl="0">
              <a:lnSpc>
                <a:spcPts val="8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8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64" name="Text Box 40">
            <a:extLst>
              <a:ext uri="{FF2B5EF4-FFF2-40B4-BE49-F238E27FC236}">
                <a16:creationId xmlns:a16="http://schemas.microsoft.com/office/drawing/2014/main" id="{7087375C-E1A5-4060-B5ED-D1B6A6C05208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1830" y="1489"/>
            <a:ext cx="542" cy="4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Side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Pad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Buffer</a:t>
            </a:r>
          </a:p>
          <a:p>
            <a:pPr algn="l" rtl="0"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65" name="Text Box 41">
            <a:extLst>
              <a:ext uri="{FF2B5EF4-FFF2-40B4-BE49-F238E27FC236}">
                <a16:creationId xmlns:a16="http://schemas.microsoft.com/office/drawing/2014/main" id="{4E5B3772-7AD2-4BA9-AA35-1FABA3494C42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3759" y="476"/>
            <a:ext cx="493" cy="4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End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Pad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Buffer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264" name="Line 42">
            <a:extLst>
              <a:ext uri="{FF2B5EF4-FFF2-40B4-BE49-F238E27FC236}">
                <a16:creationId xmlns:a16="http://schemas.microsoft.com/office/drawing/2014/main" id="{0A762A79-5B3B-477F-B136-132AD90E7729}"/>
              </a:ext>
            </a:extLst>
          </xdr:cNvPr>
          <xdr:cNvSpPr>
            <a:spLocks noChangeShapeType="1"/>
          </xdr:cNvSpPr>
        </xdr:nvSpPr>
        <xdr:spPr bwMode="auto">
          <a:xfrm>
            <a:off x="2496" y="3840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5" name="Line 43">
            <a:extLst>
              <a:ext uri="{FF2B5EF4-FFF2-40B4-BE49-F238E27FC236}">
                <a16:creationId xmlns:a16="http://schemas.microsoft.com/office/drawing/2014/main" id="{3C288E1A-2912-422C-AE84-C0C29A3E6CC6}"/>
              </a:ext>
            </a:extLst>
          </xdr:cNvPr>
          <xdr:cNvSpPr>
            <a:spLocks noChangeShapeType="1"/>
          </xdr:cNvSpPr>
        </xdr:nvSpPr>
        <xdr:spPr bwMode="auto">
          <a:xfrm>
            <a:off x="4848" y="1104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6" name="Line 44">
            <a:extLst>
              <a:ext uri="{FF2B5EF4-FFF2-40B4-BE49-F238E27FC236}">
                <a16:creationId xmlns:a16="http://schemas.microsoft.com/office/drawing/2014/main" id="{2C63CB8E-C03C-4252-8EA5-47412429923A}"/>
              </a:ext>
            </a:extLst>
          </xdr:cNvPr>
          <xdr:cNvSpPr>
            <a:spLocks noChangeShapeType="1"/>
          </xdr:cNvSpPr>
        </xdr:nvSpPr>
        <xdr:spPr bwMode="auto">
          <a:xfrm>
            <a:off x="4128" y="1968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7" name="Line 45">
            <a:extLst>
              <a:ext uri="{FF2B5EF4-FFF2-40B4-BE49-F238E27FC236}">
                <a16:creationId xmlns:a16="http://schemas.microsoft.com/office/drawing/2014/main" id="{5269C046-9319-4C4A-AEAA-5B44377DAFFD}"/>
              </a:ext>
            </a:extLst>
          </xdr:cNvPr>
          <xdr:cNvSpPr>
            <a:spLocks noChangeShapeType="1"/>
          </xdr:cNvSpPr>
        </xdr:nvSpPr>
        <xdr:spPr bwMode="auto">
          <a:xfrm>
            <a:off x="3090" y="3186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8" name="Line 46">
            <a:extLst>
              <a:ext uri="{FF2B5EF4-FFF2-40B4-BE49-F238E27FC236}">
                <a16:creationId xmlns:a16="http://schemas.microsoft.com/office/drawing/2014/main" id="{EAEAD2EA-93CA-4A10-AC28-A1DED88A89F5}"/>
              </a:ext>
            </a:extLst>
          </xdr:cNvPr>
          <xdr:cNvSpPr>
            <a:spLocks noChangeShapeType="1"/>
          </xdr:cNvSpPr>
        </xdr:nvSpPr>
        <xdr:spPr bwMode="auto">
          <a:xfrm flipH="1">
            <a:off x="3264" y="2784"/>
            <a:ext cx="432" cy="4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9" name="Line 47">
            <a:extLst>
              <a:ext uri="{FF2B5EF4-FFF2-40B4-BE49-F238E27FC236}">
                <a16:creationId xmlns:a16="http://schemas.microsoft.com/office/drawing/2014/main" id="{069DDBAF-F3FB-4B78-92C8-5B02C323CA4D}"/>
              </a:ext>
            </a:extLst>
          </xdr:cNvPr>
          <xdr:cNvSpPr>
            <a:spLocks noChangeShapeType="1"/>
          </xdr:cNvSpPr>
        </xdr:nvSpPr>
        <xdr:spPr bwMode="auto">
          <a:xfrm flipV="1">
            <a:off x="4080" y="2064"/>
            <a:ext cx="240" cy="28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0" name="Line 48">
            <a:extLst>
              <a:ext uri="{FF2B5EF4-FFF2-40B4-BE49-F238E27FC236}">
                <a16:creationId xmlns:a16="http://schemas.microsoft.com/office/drawing/2014/main" id="{D49FB988-E8D8-4524-B8C0-4C967108645B}"/>
              </a:ext>
            </a:extLst>
          </xdr:cNvPr>
          <xdr:cNvSpPr>
            <a:spLocks noChangeShapeType="1"/>
          </xdr:cNvSpPr>
        </xdr:nvSpPr>
        <xdr:spPr bwMode="auto">
          <a:xfrm flipH="1">
            <a:off x="4368" y="1776"/>
            <a:ext cx="192" cy="24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1" name="Line 49">
            <a:extLst>
              <a:ext uri="{FF2B5EF4-FFF2-40B4-BE49-F238E27FC236}">
                <a16:creationId xmlns:a16="http://schemas.microsoft.com/office/drawing/2014/main" id="{F33F9770-CBA5-4273-8197-E85ED1A6F49C}"/>
              </a:ext>
            </a:extLst>
          </xdr:cNvPr>
          <xdr:cNvSpPr>
            <a:spLocks noChangeShapeType="1"/>
          </xdr:cNvSpPr>
        </xdr:nvSpPr>
        <xdr:spPr bwMode="auto">
          <a:xfrm flipV="1">
            <a:off x="4896" y="1200"/>
            <a:ext cx="144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2" name="Line 50">
            <a:extLst>
              <a:ext uri="{FF2B5EF4-FFF2-40B4-BE49-F238E27FC236}">
                <a16:creationId xmlns:a16="http://schemas.microsoft.com/office/drawing/2014/main" id="{030199E9-BB3D-44EA-8D41-99474E0C0F85}"/>
              </a:ext>
            </a:extLst>
          </xdr:cNvPr>
          <xdr:cNvSpPr>
            <a:spLocks noChangeShapeType="1"/>
          </xdr:cNvSpPr>
        </xdr:nvSpPr>
        <xdr:spPr bwMode="auto">
          <a:xfrm flipV="1">
            <a:off x="2544" y="3906"/>
            <a:ext cx="144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3" name="Line 51">
            <a:extLst>
              <a:ext uri="{FF2B5EF4-FFF2-40B4-BE49-F238E27FC236}">
                <a16:creationId xmlns:a16="http://schemas.microsoft.com/office/drawing/2014/main" id="{A14F03D1-C065-4D2C-9BD3-40E5EEF50486}"/>
              </a:ext>
            </a:extLst>
          </xdr:cNvPr>
          <xdr:cNvSpPr>
            <a:spLocks noChangeShapeType="1"/>
          </xdr:cNvSpPr>
        </xdr:nvSpPr>
        <xdr:spPr bwMode="auto">
          <a:xfrm flipH="1">
            <a:off x="2208" y="3840"/>
            <a:ext cx="192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4" name="Line 52">
            <a:extLst>
              <a:ext uri="{FF2B5EF4-FFF2-40B4-BE49-F238E27FC236}">
                <a16:creationId xmlns:a16="http://schemas.microsoft.com/office/drawing/2014/main" id="{79984AE2-EBBE-4611-904A-A1D6A7FCE855}"/>
              </a:ext>
            </a:extLst>
          </xdr:cNvPr>
          <xdr:cNvSpPr>
            <a:spLocks noChangeShapeType="1"/>
          </xdr:cNvSpPr>
        </xdr:nvSpPr>
        <xdr:spPr bwMode="auto">
          <a:xfrm flipH="1">
            <a:off x="768" y="3408"/>
            <a:ext cx="192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5" name="Line 53">
            <a:extLst>
              <a:ext uri="{FF2B5EF4-FFF2-40B4-BE49-F238E27FC236}">
                <a16:creationId xmlns:a16="http://schemas.microsoft.com/office/drawing/2014/main" id="{575E0120-30AE-4299-A5F3-0DAAAD68177B}"/>
              </a:ext>
            </a:extLst>
          </xdr:cNvPr>
          <xdr:cNvSpPr>
            <a:spLocks noChangeShapeType="1"/>
          </xdr:cNvSpPr>
        </xdr:nvSpPr>
        <xdr:spPr bwMode="auto">
          <a:xfrm>
            <a:off x="1728" y="3792"/>
            <a:ext cx="528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6" name="Line 54">
            <a:extLst>
              <a:ext uri="{FF2B5EF4-FFF2-40B4-BE49-F238E27FC236}">
                <a16:creationId xmlns:a16="http://schemas.microsoft.com/office/drawing/2014/main" id="{4168EE24-25C3-4144-8D1E-F27DC06E96C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64" y="3504"/>
            <a:ext cx="336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7" name="Line 55">
            <a:extLst>
              <a:ext uri="{FF2B5EF4-FFF2-40B4-BE49-F238E27FC236}">
                <a16:creationId xmlns:a16="http://schemas.microsoft.com/office/drawing/2014/main" id="{06C3285B-2AC9-4755-817F-621097359A0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016" y="2496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8" name="Line 56">
            <a:extLst>
              <a:ext uri="{FF2B5EF4-FFF2-40B4-BE49-F238E27FC236}">
                <a16:creationId xmlns:a16="http://schemas.microsoft.com/office/drawing/2014/main" id="{A35971FC-39B9-4E16-8B6E-1DFFDB132CA7}"/>
              </a:ext>
            </a:extLst>
          </xdr:cNvPr>
          <xdr:cNvSpPr>
            <a:spLocks noChangeShapeType="1"/>
          </xdr:cNvSpPr>
        </xdr:nvSpPr>
        <xdr:spPr bwMode="auto">
          <a:xfrm>
            <a:off x="2400" y="2688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9" name="Line 57">
            <a:extLst>
              <a:ext uri="{FF2B5EF4-FFF2-40B4-BE49-F238E27FC236}">
                <a16:creationId xmlns:a16="http://schemas.microsoft.com/office/drawing/2014/main" id="{F03C9212-3E67-48D7-8087-79F65ACE776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728" y="1584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0" name="Line 58">
            <a:extLst>
              <a:ext uri="{FF2B5EF4-FFF2-40B4-BE49-F238E27FC236}">
                <a16:creationId xmlns:a16="http://schemas.microsoft.com/office/drawing/2014/main" id="{7240DBA3-F425-4455-BCB1-BE05CEE8A846}"/>
              </a:ext>
            </a:extLst>
          </xdr:cNvPr>
          <xdr:cNvSpPr>
            <a:spLocks noChangeShapeType="1"/>
          </xdr:cNvSpPr>
        </xdr:nvSpPr>
        <xdr:spPr bwMode="auto">
          <a:xfrm>
            <a:off x="2112" y="1776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1" name="Line 59">
            <a:extLst>
              <a:ext uri="{FF2B5EF4-FFF2-40B4-BE49-F238E27FC236}">
                <a16:creationId xmlns:a16="http://schemas.microsoft.com/office/drawing/2014/main" id="{2A3E4091-7EEB-4504-BC99-F57F92B8EE12}"/>
              </a:ext>
            </a:extLst>
          </xdr:cNvPr>
          <xdr:cNvSpPr>
            <a:spLocks noChangeShapeType="1"/>
          </xdr:cNvSpPr>
        </xdr:nvSpPr>
        <xdr:spPr bwMode="auto">
          <a:xfrm flipV="1">
            <a:off x="4128" y="528"/>
            <a:ext cx="240" cy="38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2" name="Line 60">
            <a:extLst>
              <a:ext uri="{FF2B5EF4-FFF2-40B4-BE49-F238E27FC236}">
                <a16:creationId xmlns:a16="http://schemas.microsoft.com/office/drawing/2014/main" id="{D1A7C1DA-31C5-4803-9400-0036F4D00CC4}"/>
              </a:ext>
            </a:extLst>
          </xdr:cNvPr>
          <xdr:cNvSpPr>
            <a:spLocks noChangeShapeType="1"/>
          </xdr:cNvSpPr>
        </xdr:nvSpPr>
        <xdr:spPr bwMode="auto">
          <a:xfrm>
            <a:off x="4512" y="3024"/>
            <a:ext cx="0" cy="528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" name="Line 61">
            <a:extLst>
              <a:ext uri="{FF2B5EF4-FFF2-40B4-BE49-F238E27FC236}">
                <a16:creationId xmlns:a16="http://schemas.microsoft.com/office/drawing/2014/main" id="{F4D12E84-FEFE-4608-AD5D-5263925D0835}"/>
              </a:ext>
            </a:extLst>
          </xdr:cNvPr>
          <xdr:cNvSpPr>
            <a:spLocks noChangeShapeType="1"/>
          </xdr:cNvSpPr>
        </xdr:nvSpPr>
        <xdr:spPr bwMode="auto">
          <a:xfrm>
            <a:off x="5088" y="3189"/>
            <a:ext cx="0" cy="528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4" name="Line 62">
            <a:extLst>
              <a:ext uri="{FF2B5EF4-FFF2-40B4-BE49-F238E27FC236}">
                <a16:creationId xmlns:a16="http://schemas.microsoft.com/office/drawing/2014/main" id="{9E79D842-09B8-4EE4-89A7-1CF7E0AF1E2E}"/>
              </a:ext>
            </a:extLst>
          </xdr:cNvPr>
          <xdr:cNvSpPr>
            <a:spLocks noChangeShapeType="1"/>
          </xdr:cNvSpPr>
        </xdr:nvSpPr>
        <xdr:spPr bwMode="auto">
          <a:xfrm>
            <a:off x="4512" y="3004"/>
            <a:ext cx="576" cy="192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" name="Arc 63">
            <a:extLst>
              <a:ext uri="{FF2B5EF4-FFF2-40B4-BE49-F238E27FC236}">
                <a16:creationId xmlns:a16="http://schemas.microsoft.com/office/drawing/2014/main" id="{F1DEB80F-A3D7-494E-8E45-CE70AD05EBE7}"/>
              </a:ext>
            </a:extLst>
          </xdr:cNvPr>
          <xdr:cNvSpPr>
            <a:spLocks/>
          </xdr:cNvSpPr>
        </xdr:nvSpPr>
        <xdr:spPr bwMode="auto">
          <a:xfrm rot="-1673837">
            <a:off x="4599" y="2896"/>
            <a:ext cx="439" cy="458"/>
          </a:xfrm>
          <a:custGeom>
            <a:avLst/>
            <a:gdLst>
              <a:gd name="T0" fmla="*/ 0 w 21246"/>
              <a:gd name="T1" fmla="*/ 0 h 21487"/>
              <a:gd name="T2" fmla="*/ 0 w 21246"/>
              <a:gd name="T3" fmla="*/ 0 h 21487"/>
              <a:gd name="T4" fmla="*/ 0 w 21246"/>
              <a:gd name="T5" fmla="*/ 0 h 21487"/>
              <a:gd name="T6" fmla="*/ 0 60000 65536"/>
              <a:gd name="T7" fmla="*/ 0 60000 65536"/>
              <a:gd name="T8" fmla="*/ 0 60000 65536"/>
              <a:gd name="T9" fmla="*/ 0 w 21246"/>
              <a:gd name="T10" fmla="*/ 0 h 21487"/>
              <a:gd name="T11" fmla="*/ 21246 w 21246"/>
              <a:gd name="T12" fmla="*/ 21487 h 2148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246" h="21487" fill="none" extrusionOk="0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</a:path>
              <a:path w="21246" h="21487" stroke="0" extrusionOk="0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86" name="Line 64">
            <a:extLst>
              <a:ext uri="{FF2B5EF4-FFF2-40B4-BE49-F238E27FC236}">
                <a16:creationId xmlns:a16="http://schemas.microsoft.com/office/drawing/2014/main" id="{F8F01F9D-2871-4E61-9A19-A15FF0F9610B}"/>
              </a:ext>
            </a:extLst>
          </xdr:cNvPr>
          <xdr:cNvSpPr>
            <a:spLocks noChangeShapeType="1"/>
          </xdr:cNvSpPr>
        </xdr:nvSpPr>
        <xdr:spPr bwMode="auto">
          <a:xfrm>
            <a:off x="4512" y="3552"/>
            <a:ext cx="576" cy="192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Text Box 65">
            <a:extLst>
              <a:ext uri="{FF2B5EF4-FFF2-40B4-BE49-F238E27FC236}">
                <a16:creationId xmlns:a16="http://schemas.microsoft.com/office/drawing/2014/main" id="{1D7BF3AF-4BA0-49C7-97EE-4BD0B4846E6F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4572" y="3940"/>
            <a:ext cx="419" cy="3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288" name="Line 66">
            <a:extLst>
              <a:ext uri="{FF2B5EF4-FFF2-40B4-BE49-F238E27FC236}">
                <a16:creationId xmlns:a16="http://schemas.microsoft.com/office/drawing/2014/main" id="{9B6DA6BA-1ABC-48C4-A600-C0FE0C0C61E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12" y="3936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9" name="Line 67">
            <a:extLst>
              <a:ext uri="{FF2B5EF4-FFF2-40B4-BE49-F238E27FC236}">
                <a16:creationId xmlns:a16="http://schemas.microsoft.com/office/drawing/2014/main" id="{39A49416-CA98-430A-8E93-A5DD009E3893}"/>
              </a:ext>
            </a:extLst>
          </xdr:cNvPr>
          <xdr:cNvSpPr>
            <a:spLocks noChangeShapeType="1"/>
          </xdr:cNvSpPr>
        </xdr:nvSpPr>
        <xdr:spPr bwMode="auto">
          <a:xfrm>
            <a:off x="4896" y="4128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0" name="Line 68">
            <a:extLst>
              <a:ext uri="{FF2B5EF4-FFF2-40B4-BE49-F238E27FC236}">
                <a16:creationId xmlns:a16="http://schemas.microsoft.com/office/drawing/2014/main" id="{A4E32925-7CEB-4854-8213-AB21896F50BD}"/>
              </a:ext>
            </a:extLst>
          </xdr:cNvPr>
          <xdr:cNvSpPr>
            <a:spLocks noChangeShapeType="1"/>
          </xdr:cNvSpPr>
        </xdr:nvSpPr>
        <xdr:spPr bwMode="auto">
          <a:xfrm>
            <a:off x="5184" y="3216"/>
            <a:ext cx="2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1" name="Line 69">
            <a:extLst>
              <a:ext uri="{FF2B5EF4-FFF2-40B4-BE49-F238E27FC236}">
                <a16:creationId xmlns:a16="http://schemas.microsoft.com/office/drawing/2014/main" id="{B777C13E-9C98-4ACE-84D2-21E1079E3B9D}"/>
              </a:ext>
            </a:extLst>
          </xdr:cNvPr>
          <xdr:cNvSpPr>
            <a:spLocks noChangeShapeType="1"/>
          </xdr:cNvSpPr>
        </xdr:nvSpPr>
        <xdr:spPr bwMode="auto">
          <a:xfrm>
            <a:off x="5184" y="3744"/>
            <a:ext cx="2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2" name="Line 70">
            <a:extLst>
              <a:ext uri="{FF2B5EF4-FFF2-40B4-BE49-F238E27FC236}">
                <a16:creationId xmlns:a16="http://schemas.microsoft.com/office/drawing/2014/main" id="{887D0F50-42CA-4354-99FE-C5672B9DA0A6}"/>
              </a:ext>
            </a:extLst>
          </xdr:cNvPr>
          <xdr:cNvSpPr>
            <a:spLocks noChangeShapeType="1"/>
          </xdr:cNvSpPr>
        </xdr:nvSpPr>
        <xdr:spPr bwMode="auto">
          <a:xfrm>
            <a:off x="4944" y="2964"/>
            <a:ext cx="5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3" name="Line 71">
            <a:extLst>
              <a:ext uri="{FF2B5EF4-FFF2-40B4-BE49-F238E27FC236}">
                <a16:creationId xmlns:a16="http://schemas.microsoft.com/office/drawing/2014/main" id="{F5127B64-B920-4C7F-9A74-8A608FCE947F}"/>
              </a:ext>
            </a:extLst>
          </xdr:cNvPr>
          <xdr:cNvSpPr>
            <a:spLocks noChangeShapeType="1"/>
          </xdr:cNvSpPr>
        </xdr:nvSpPr>
        <xdr:spPr bwMode="auto">
          <a:xfrm>
            <a:off x="5088" y="3792"/>
            <a:ext cx="0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4" name="Line 72">
            <a:extLst>
              <a:ext uri="{FF2B5EF4-FFF2-40B4-BE49-F238E27FC236}">
                <a16:creationId xmlns:a16="http://schemas.microsoft.com/office/drawing/2014/main" id="{859495EE-321F-4FBF-A960-C874A759C415}"/>
              </a:ext>
            </a:extLst>
          </xdr:cNvPr>
          <xdr:cNvSpPr>
            <a:spLocks noChangeShapeType="1"/>
          </xdr:cNvSpPr>
        </xdr:nvSpPr>
        <xdr:spPr bwMode="auto">
          <a:xfrm>
            <a:off x="4500" y="3600"/>
            <a:ext cx="0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Text Box 73">
            <a:extLst>
              <a:ext uri="{FF2B5EF4-FFF2-40B4-BE49-F238E27FC236}">
                <a16:creationId xmlns:a16="http://schemas.microsoft.com/office/drawing/2014/main" id="{E8D1CB18-C014-4F21-B7C3-55A1D365F8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71" y="3357"/>
            <a:ext cx="443" cy="2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Pile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Depth</a:t>
            </a:r>
          </a:p>
          <a:p>
            <a:pPr algn="l" rtl="0">
              <a:lnSpc>
                <a:spcPts val="8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98" name="Text Box 74">
            <a:extLst>
              <a:ext uri="{FF2B5EF4-FFF2-40B4-BE49-F238E27FC236}">
                <a16:creationId xmlns:a16="http://schemas.microsoft.com/office/drawing/2014/main" id="{0666A50E-B995-47E6-AA23-E9C96F0A62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89" y="2957"/>
            <a:ext cx="476" cy="2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Dome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lnSpc>
                <a:spcPts val="8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297" name="Line 75">
            <a:extLst>
              <a:ext uri="{FF2B5EF4-FFF2-40B4-BE49-F238E27FC236}">
                <a16:creationId xmlns:a16="http://schemas.microsoft.com/office/drawing/2014/main" id="{4AA39E07-1B7E-49F2-8E53-6CA23CBB2828}"/>
              </a:ext>
            </a:extLst>
          </xdr:cNvPr>
          <xdr:cNvSpPr>
            <a:spLocks noChangeShapeType="1"/>
          </xdr:cNvSpPr>
        </xdr:nvSpPr>
        <xdr:spPr bwMode="auto">
          <a:xfrm>
            <a:off x="5232" y="2688"/>
            <a:ext cx="0" cy="28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8" name="Line 76">
            <a:extLst>
              <a:ext uri="{FF2B5EF4-FFF2-40B4-BE49-F238E27FC236}">
                <a16:creationId xmlns:a16="http://schemas.microsoft.com/office/drawing/2014/main" id="{679B7CBF-0D5C-4C55-8073-DF0F524275D1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0" y="3216"/>
            <a:ext cx="0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9" name="Line 77">
            <a:extLst>
              <a:ext uri="{FF2B5EF4-FFF2-40B4-BE49-F238E27FC236}">
                <a16:creationId xmlns:a16="http://schemas.microsoft.com/office/drawing/2014/main" id="{9B08B84C-75D9-43E9-AA25-3B62C1672A71}"/>
              </a:ext>
            </a:extLst>
          </xdr:cNvPr>
          <xdr:cNvSpPr>
            <a:spLocks noChangeShapeType="1"/>
          </xdr:cNvSpPr>
        </xdr:nvSpPr>
        <xdr:spPr bwMode="auto">
          <a:xfrm>
            <a:off x="5280" y="3648"/>
            <a:ext cx="0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47625</xdr:rowOff>
    </xdr:from>
    <xdr:to>
      <xdr:col>19</xdr:col>
      <xdr:colOff>161925</xdr:colOff>
      <xdr:row>36</xdr:row>
      <xdr:rowOff>19050</xdr:rowOff>
    </xdr:to>
    <xdr:grpSp>
      <xdr:nvGrpSpPr>
        <xdr:cNvPr id="4867" name="Group 1">
          <a:extLst>
            <a:ext uri="{FF2B5EF4-FFF2-40B4-BE49-F238E27FC236}">
              <a16:creationId xmlns:a16="http://schemas.microsoft.com/office/drawing/2014/main" id="{CFE4AC55-F8B0-4EC1-9736-C82BFD6B9D7E}"/>
            </a:ext>
          </a:extLst>
        </xdr:cNvPr>
        <xdr:cNvGrpSpPr>
          <a:grpSpLocks/>
        </xdr:cNvGrpSpPr>
      </xdr:nvGrpSpPr>
      <xdr:grpSpPr bwMode="auto">
        <a:xfrm>
          <a:off x="7590064" y="292554"/>
          <a:ext cx="7471682" cy="6475639"/>
          <a:chOff x="-9" y="144"/>
          <a:chExt cx="5673" cy="4128"/>
        </a:xfrm>
      </xdr:grpSpPr>
      <xdr:sp macro="" textlink="">
        <xdr:nvSpPr>
          <xdr:cNvPr id="4868" name="Freeform 2">
            <a:extLst>
              <a:ext uri="{FF2B5EF4-FFF2-40B4-BE49-F238E27FC236}">
                <a16:creationId xmlns:a16="http://schemas.microsoft.com/office/drawing/2014/main" id="{F83A0369-12B3-4416-BA3E-1BA44FAC5850}"/>
              </a:ext>
            </a:extLst>
          </xdr:cNvPr>
          <xdr:cNvSpPr>
            <a:spLocks/>
          </xdr:cNvSpPr>
        </xdr:nvSpPr>
        <xdr:spPr bwMode="auto">
          <a:xfrm>
            <a:off x="4512" y="2976"/>
            <a:ext cx="576" cy="768"/>
          </a:xfrm>
          <a:custGeom>
            <a:avLst/>
            <a:gdLst>
              <a:gd name="T0" fmla="*/ 0 w 576"/>
              <a:gd name="T1" fmla="*/ 48 h 768"/>
              <a:gd name="T2" fmla="*/ 0 w 576"/>
              <a:gd name="T3" fmla="*/ 576 h 768"/>
              <a:gd name="T4" fmla="*/ 576 w 576"/>
              <a:gd name="T5" fmla="*/ 768 h 768"/>
              <a:gd name="T6" fmla="*/ 576 w 576"/>
              <a:gd name="T7" fmla="*/ 192 h 768"/>
              <a:gd name="T8" fmla="*/ 480 w 576"/>
              <a:gd name="T9" fmla="*/ 96 h 768"/>
              <a:gd name="T10" fmla="*/ 384 w 576"/>
              <a:gd name="T11" fmla="*/ 48 h 768"/>
              <a:gd name="T12" fmla="*/ 240 w 576"/>
              <a:gd name="T13" fmla="*/ 0 h 768"/>
              <a:gd name="T14" fmla="*/ 96 w 576"/>
              <a:gd name="T15" fmla="*/ 0 h 768"/>
              <a:gd name="T16" fmla="*/ 0 w 576"/>
              <a:gd name="T17" fmla="*/ 48 h 76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76"/>
              <a:gd name="T28" fmla="*/ 0 h 768"/>
              <a:gd name="T29" fmla="*/ 576 w 576"/>
              <a:gd name="T30" fmla="*/ 768 h 76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76" h="768">
                <a:moveTo>
                  <a:pt x="0" y="48"/>
                </a:moveTo>
                <a:lnTo>
                  <a:pt x="0" y="576"/>
                </a:lnTo>
                <a:lnTo>
                  <a:pt x="576" y="768"/>
                </a:lnTo>
                <a:lnTo>
                  <a:pt x="576" y="192"/>
                </a:lnTo>
                <a:lnTo>
                  <a:pt x="480" y="96"/>
                </a:lnTo>
                <a:lnTo>
                  <a:pt x="384" y="48"/>
                </a:lnTo>
                <a:lnTo>
                  <a:pt x="240" y="0"/>
                </a:lnTo>
                <a:lnTo>
                  <a:pt x="96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69" name="Freeform 3">
            <a:extLst>
              <a:ext uri="{FF2B5EF4-FFF2-40B4-BE49-F238E27FC236}">
                <a16:creationId xmlns:a16="http://schemas.microsoft.com/office/drawing/2014/main" id="{4A4B6709-1769-4D6D-AE61-33A75625348D}"/>
              </a:ext>
            </a:extLst>
          </xdr:cNvPr>
          <xdr:cNvSpPr>
            <a:spLocks/>
          </xdr:cNvSpPr>
        </xdr:nvSpPr>
        <xdr:spPr bwMode="auto">
          <a:xfrm>
            <a:off x="-9" y="144"/>
            <a:ext cx="5673" cy="4126"/>
          </a:xfrm>
          <a:custGeom>
            <a:avLst/>
            <a:gdLst>
              <a:gd name="T0" fmla="*/ 0 w 5673"/>
              <a:gd name="T1" fmla="*/ 3339 h 4126"/>
              <a:gd name="T2" fmla="*/ 2985 w 5673"/>
              <a:gd name="T3" fmla="*/ 0 h 4126"/>
              <a:gd name="T4" fmla="*/ 5673 w 5673"/>
              <a:gd name="T5" fmla="*/ 720 h 4126"/>
              <a:gd name="T6" fmla="*/ 2779 w 5673"/>
              <a:gd name="T7" fmla="*/ 4126 h 4126"/>
              <a:gd name="T8" fmla="*/ 0 w 5673"/>
              <a:gd name="T9" fmla="*/ 3339 h 41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673"/>
              <a:gd name="T16" fmla="*/ 0 h 4126"/>
              <a:gd name="T17" fmla="*/ 5673 w 5673"/>
              <a:gd name="T18" fmla="*/ 4126 h 41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673" h="4126">
                <a:moveTo>
                  <a:pt x="0" y="3339"/>
                </a:moveTo>
                <a:lnTo>
                  <a:pt x="2985" y="0"/>
                </a:lnTo>
                <a:lnTo>
                  <a:pt x="5673" y="720"/>
                </a:lnTo>
                <a:lnTo>
                  <a:pt x="2779" y="4126"/>
                </a:lnTo>
                <a:lnTo>
                  <a:pt x="0" y="3339"/>
                </a:lnTo>
                <a:close/>
              </a:path>
            </a:pathLst>
          </a:custGeom>
          <a:solidFill>
            <a:srgbClr val="C0C0C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70" name="Freeform 4">
            <a:extLst>
              <a:ext uri="{FF2B5EF4-FFF2-40B4-BE49-F238E27FC236}">
                <a16:creationId xmlns:a16="http://schemas.microsoft.com/office/drawing/2014/main" id="{C983EAC8-DF70-4EE0-A0C5-26ABBD543B26}"/>
              </a:ext>
            </a:extLst>
          </xdr:cNvPr>
          <xdr:cNvSpPr>
            <a:spLocks/>
          </xdr:cNvSpPr>
        </xdr:nvSpPr>
        <xdr:spPr bwMode="auto">
          <a:xfrm>
            <a:off x="960" y="713"/>
            <a:ext cx="3813" cy="3079"/>
          </a:xfrm>
          <a:custGeom>
            <a:avLst/>
            <a:gdLst>
              <a:gd name="T0" fmla="*/ 0 w 3813"/>
              <a:gd name="T1" fmla="*/ 2647 h 3079"/>
              <a:gd name="T2" fmla="*/ 2331 w 3813"/>
              <a:gd name="T3" fmla="*/ 0 h 3079"/>
              <a:gd name="T4" fmla="*/ 3813 w 3813"/>
              <a:gd name="T5" fmla="*/ 366 h 3079"/>
              <a:gd name="T6" fmla="*/ 1488 w 3813"/>
              <a:gd name="T7" fmla="*/ 3079 h 3079"/>
              <a:gd name="T8" fmla="*/ 0 w 3813"/>
              <a:gd name="T9" fmla="*/ 2647 h 30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813"/>
              <a:gd name="T16" fmla="*/ 0 h 3079"/>
              <a:gd name="T17" fmla="*/ 3813 w 3813"/>
              <a:gd name="T18" fmla="*/ 3079 h 307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813" h="3079">
                <a:moveTo>
                  <a:pt x="0" y="2647"/>
                </a:moveTo>
                <a:lnTo>
                  <a:pt x="2331" y="0"/>
                </a:lnTo>
                <a:lnTo>
                  <a:pt x="3813" y="366"/>
                </a:lnTo>
                <a:lnTo>
                  <a:pt x="1488" y="3079"/>
                </a:lnTo>
                <a:lnTo>
                  <a:pt x="0" y="2647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871" name="Group 5">
            <a:extLst>
              <a:ext uri="{FF2B5EF4-FFF2-40B4-BE49-F238E27FC236}">
                <a16:creationId xmlns:a16="http://schemas.microsoft.com/office/drawing/2014/main" id="{82EDE2EF-FCCF-4547-B604-7181E379708A}"/>
              </a:ext>
            </a:extLst>
          </xdr:cNvPr>
          <xdr:cNvGrpSpPr>
            <a:grpSpLocks/>
          </xdr:cNvGrpSpPr>
        </xdr:nvGrpSpPr>
        <xdr:grpSpPr bwMode="auto">
          <a:xfrm>
            <a:off x="0" y="144"/>
            <a:ext cx="5664" cy="4128"/>
            <a:chOff x="-336" y="-288"/>
            <a:chExt cx="6192" cy="4608"/>
          </a:xfrm>
        </xdr:grpSpPr>
        <xdr:sp macro="" textlink="">
          <xdr:nvSpPr>
            <xdr:cNvPr id="4915" name="Line 6">
              <a:extLst>
                <a:ext uri="{FF2B5EF4-FFF2-40B4-BE49-F238E27FC236}">
                  <a16:creationId xmlns:a16="http://schemas.microsoft.com/office/drawing/2014/main" id="{EAC074D0-64C2-4F09-846B-81826814CEB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2" y="2208"/>
              <a:ext cx="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6" name="Line 7">
              <a:extLst>
                <a:ext uri="{FF2B5EF4-FFF2-40B4-BE49-F238E27FC236}">
                  <a16:creationId xmlns:a16="http://schemas.microsoft.com/office/drawing/2014/main" id="{1BAEE5C9-8473-475B-AB7D-BEA033BD4F5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8" y="2373"/>
              <a:ext cx="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7" name="Line 8">
              <a:extLst>
                <a:ext uri="{FF2B5EF4-FFF2-40B4-BE49-F238E27FC236}">
                  <a16:creationId xmlns:a16="http://schemas.microsoft.com/office/drawing/2014/main" id="{9193CC49-9DF3-4E16-A576-B7F8CAA56D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44" y="2592"/>
              <a:ext cx="1632" cy="48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" name="Line 9">
              <a:extLst>
                <a:ext uri="{FF2B5EF4-FFF2-40B4-BE49-F238E27FC236}">
                  <a16:creationId xmlns:a16="http://schemas.microsoft.com/office/drawing/2014/main" id="{FE7C56C9-9721-4628-87E1-15FF9BE16F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2" y="2188"/>
              <a:ext cx="576" cy="1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9" name="Line 10">
              <a:extLst>
                <a:ext uri="{FF2B5EF4-FFF2-40B4-BE49-F238E27FC236}">
                  <a16:creationId xmlns:a16="http://schemas.microsoft.com/office/drawing/2014/main" id="{FDE55518-69C0-4B3B-BC18-7BA8AB1B973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44" y="2208"/>
              <a:ext cx="528" cy="38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0" name="Line 11">
              <a:extLst>
                <a:ext uri="{FF2B5EF4-FFF2-40B4-BE49-F238E27FC236}">
                  <a16:creationId xmlns:a16="http://schemas.microsoft.com/office/drawing/2014/main" id="{094B80A3-BB87-44ED-8B94-47073900683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8" y="2352"/>
              <a:ext cx="528" cy="72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1" name="Arc 12">
              <a:extLst>
                <a:ext uri="{FF2B5EF4-FFF2-40B4-BE49-F238E27FC236}">
                  <a16:creationId xmlns:a16="http://schemas.microsoft.com/office/drawing/2014/main" id="{69858863-3BF8-4EDF-9C00-2C3A2C61BBD4}"/>
                </a:ext>
              </a:extLst>
            </xdr:cNvPr>
            <xdr:cNvSpPr>
              <a:spLocks/>
            </xdr:cNvSpPr>
          </xdr:nvSpPr>
          <xdr:spPr bwMode="auto">
            <a:xfrm rot="-1673837">
              <a:off x="1959" y="2080"/>
              <a:ext cx="439" cy="458"/>
            </a:xfrm>
            <a:custGeom>
              <a:avLst/>
              <a:gdLst>
                <a:gd name="T0" fmla="*/ 0 w 21246"/>
                <a:gd name="T1" fmla="*/ 0 h 21487"/>
                <a:gd name="T2" fmla="*/ 0 w 21246"/>
                <a:gd name="T3" fmla="*/ 0 h 21487"/>
                <a:gd name="T4" fmla="*/ 0 w 21246"/>
                <a:gd name="T5" fmla="*/ 0 h 21487"/>
                <a:gd name="T6" fmla="*/ 0 60000 65536"/>
                <a:gd name="T7" fmla="*/ 0 60000 65536"/>
                <a:gd name="T8" fmla="*/ 0 60000 65536"/>
                <a:gd name="T9" fmla="*/ 0 w 21246"/>
                <a:gd name="T10" fmla="*/ 0 h 21487"/>
                <a:gd name="T11" fmla="*/ 21246 w 21246"/>
                <a:gd name="T12" fmla="*/ 21487 h 21487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246" h="21487" fill="none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w="21246" h="21487" stroke="0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922" name="Arc 13">
              <a:extLst>
                <a:ext uri="{FF2B5EF4-FFF2-40B4-BE49-F238E27FC236}">
                  <a16:creationId xmlns:a16="http://schemas.microsoft.com/office/drawing/2014/main" id="{D71D3278-8357-4E52-A4AC-BFF91FF2E8B6}"/>
                </a:ext>
              </a:extLst>
            </xdr:cNvPr>
            <xdr:cNvSpPr>
              <a:spLocks/>
            </xdr:cNvSpPr>
          </xdr:nvSpPr>
          <xdr:spPr bwMode="auto">
            <a:xfrm rot="-1673837">
              <a:off x="3085" y="720"/>
              <a:ext cx="439" cy="458"/>
            </a:xfrm>
            <a:custGeom>
              <a:avLst/>
              <a:gdLst>
                <a:gd name="T0" fmla="*/ 0 w 21246"/>
                <a:gd name="T1" fmla="*/ 0 h 21487"/>
                <a:gd name="T2" fmla="*/ 0 w 21246"/>
                <a:gd name="T3" fmla="*/ 0 h 21487"/>
                <a:gd name="T4" fmla="*/ 0 w 21246"/>
                <a:gd name="T5" fmla="*/ 0 h 21487"/>
                <a:gd name="T6" fmla="*/ 0 60000 65536"/>
                <a:gd name="T7" fmla="*/ 0 60000 65536"/>
                <a:gd name="T8" fmla="*/ 0 60000 65536"/>
                <a:gd name="T9" fmla="*/ 0 w 21246"/>
                <a:gd name="T10" fmla="*/ 0 h 21487"/>
                <a:gd name="T11" fmla="*/ 21246 w 21246"/>
                <a:gd name="T12" fmla="*/ 21487 h 21487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246" h="21487" fill="none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w="21246" h="21487" stroke="0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923" name="Line 14">
              <a:extLst>
                <a:ext uri="{FF2B5EF4-FFF2-40B4-BE49-F238E27FC236}">
                  <a16:creationId xmlns:a16="http://schemas.microsoft.com/office/drawing/2014/main" id="{B26045E2-E558-4963-971F-ED57AD59889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20" y="3312"/>
              <a:ext cx="1632" cy="48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4" name="Line 15">
              <a:extLst>
                <a:ext uri="{FF2B5EF4-FFF2-40B4-BE49-F238E27FC236}">
                  <a16:creationId xmlns:a16="http://schemas.microsoft.com/office/drawing/2014/main" id="{E357497B-8BEF-4CA4-8AE8-43CB5239719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48" y="2208"/>
              <a:ext cx="1124" cy="110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5" name="Line 16">
              <a:extLst>
                <a:ext uri="{FF2B5EF4-FFF2-40B4-BE49-F238E27FC236}">
                  <a16:creationId xmlns:a16="http://schemas.microsoft.com/office/drawing/2014/main" id="{421B7265-42F8-43D9-97E9-F77A82C00D8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52" y="2352"/>
              <a:ext cx="96" cy="144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6" name="Line 17">
              <a:extLst>
                <a:ext uri="{FF2B5EF4-FFF2-40B4-BE49-F238E27FC236}">
                  <a16:creationId xmlns:a16="http://schemas.microsoft.com/office/drawing/2014/main" id="{C19645AD-C372-446C-9166-11F8F64FC7A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264" y="336"/>
              <a:ext cx="1632" cy="43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7" name="Line 18">
              <a:extLst>
                <a:ext uri="{FF2B5EF4-FFF2-40B4-BE49-F238E27FC236}">
                  <a16:creationId xmlns:a16="http://schemas.microsoft.com/office/drawing/2014/main" id="{DA5BEA2C-2686-4A19-AC02-6E1639A8772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52" y="768"/>
              <a:ext cx="2544" cy="302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8" name="Line 19">
              <a:extLst>
                <a:ext uri="{FF2B5EF4-FFF2-40B4-BE49-F238E27FC236}">
                  <a16:creationId xmlns:a16="http://schemas.microsoft.com/office/drawing/2014/main" id="{334D19A4-8B1A-4516-B069-57BB13B1D70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600" y="768"/>
              <a:ext cx="1296" cy="1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9" name="Line 20">
              <a:extLst>
                <a:ext uri="{FF2B5EF4-FFF2-40B4-BE49-F238E27FC236}">
                  <a16:creationId xmlns:a16="http://schemas.microsoft.com/office/drawing/2014/main" id="{DC6125B7-5FBC-4DDD-AE8D-1DBD640BE32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024" y="336"/>
              <a:ext cx="24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0" name="Line 21">
              <a:extLst>
                <a:ext uri="{FF2B5EF4-FFF2-40B4-BE49-F238E27FC236}">
                  <a16:creationId xmlns:a16="http://schemas.microsoft.com/office/drawing/2014/main" id="{3EDCB6A4-1995-41FC-B42C-693740A71D5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448" y="960"/>
              <a:ext cx="1152" cy="13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1" name="Line 22">
              <a:extLst>
                <a:ext uri="{FF2B5EF4-FFF2-40B4-BE49-F238E27FC236}">
                  <a16:creationId xmlns:a16="http://schemas.microsoft.com/office/drawing/2014/main" id="{82DC9A57-E4EC-4C7E-A1EB-F46FFCEFB98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0" y="336"/>
              <a:ext cx="2544" cy="297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2" name="Line 23">
              <a:extLst>
                <a:ext uri="{FF2B5EF4-FFF2-40B4-BE49-F238E27FC236}">
                  <a16:creationId xmlns:a16="http://schemas.microsoft.com/office/drawing/2014/main" id="{CFEB41F1-6E1E-4F93-B6AE-C16E88C0551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72" y="864"/>
              <a:ext cx="1152" cy="134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3" name="Line 24">
              <a:extLst>
                <a:ext uri="{FF2B5EF4-FFF2-40B4-BE49-F238E27FC236}">
                  <a16:creationId xmlns:a16="http://schemas.microsoft.com/office/drawing/2014/main" id="{82560736-4074-481D-A695-55ED3D0EE63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208" y="816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4" name="Line 25">
              <a:extLst>
                <a:ext uri="{FF2B5EF4-FFF2-40B4-BE49-F238E27FC236}">
                  <a16:creationId xmlns:a16="http://schemas.microsoft.com/office/drawing/2014/main" id="{FB866D3C-95E2-4602-AE37-B8DFEFA16C5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04" y="864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5" name="Line 26">
              <a:extLst>
                <a:ext uri="{FF2B5EF4-FFF2-40B4-BE49-F238E27FC236}">
                  <a16:creationId xmlns:a16="http://schemas.microsoft.com/office/drawing/2014/main" id="{228C5EAB-6C62-47CB-BD6C-EEB2649F548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400" y="912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6" name="Line 27">
              <a:extLst>
                <a:ext uri="{FF2B5EF4-FFF2-40B4-BE49-F238E27FC236}">
                  <a16:creationId xmlns:a16="http://schemas.microsoft.com/office/drawing/2014/main" id="{B9EB4E41-3774-4498-9FC2-F67750010F7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112" y="802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7" name="Line 28">
              <a:extLst>
                <a:ext uri="{FF2B5EF4-FFF2-40B4-BE49-F238E27FC236}">
                  <a16:creationId xmlns:a16="http://schemas.microsoft.com/office/drawing/2014/main" id="{2B0BAD4D-C1F8-4B69-A679-0F440D36D4A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016" y="816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8" name="Line 29">
              <a:extLst>
                <a:ext uri="{FF2B5EF4-FFF2-40B4-BE49-F238E27FC236}">
                  <a16:creationId xmlns:a16="http://schemas.microsoft.com/office/drawing/2014/main" id="{A553264F-5583-441E-96E1-8DFDBCFBBB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3" y="960"/>
              <a:ext cx="528" cy="72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9" name="Line 30">
              <a:extLst>
                <a:ext uri="{FF2B5EF4-FFF2-40B4-BE49-F238E27FC236}">
                  <a16:creationId xmlns:a16="http://schemas.microsoft.com/office/drawing/2014/main" id="{1529401B-CF6D-423F-A7C2-D0281817071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517" y="816"/>
              <a:ext cx="528" cy="38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40" name="Line 31">
              <a:extLst>
                <a:ext uri="{FF2B5EF4-FFF2-40B4-BE49-F238E27FC236}">
                  <a16:creationId xmlns:a16="http://schemas.microsoft.com/office/drawing/2014/main" id="{32C455AC-B4D2-458F-B171-D6E301DF40B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688" y="528"/>
              <a:ext cx="3168" cy="37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41" name="Line 32">
              <a:extLst>
                <a:ext uri="{FF2B5EF4-FFF2-40B4-BE49-F238E27FC236}">
                  <a16:creationId xmlns:a16="http://schemas.microsoft.com/office/drawing/2014/main" id="{99D01F11-9229-4505-BAD0-BB154AAFBB2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-336" y="-288"/>
              <a:ext cx="3264" cy="374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42" name="Line 33">
              <a:extLst>
                <a:ext uri="{FF2B5EF4-FFF2-40B4-BE49-F238E27FC236}">
                  <a16:creationId xmlns:a16="http://schemas.microsoft.com/office/drawing/2014/main" id="{5F2CC85F-C0A8-457C-AEF7-B75E552A83D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28" y="-288"/>
              <a:ext cx="2928" cy="81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43" name="Line 34">
              <a:extLst>
                <a:ext uri="{FF2B5EF4-FFF2-40B4-BE49-F238E27FC236}">
                  <a16:creationId xmlns:a16="http://schemas.microsoft.com/office/drawing/2014/main" id="{4845FD9F-B639-400E-970A-BE6376932F6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-336" y="3456"/>
              <a:ext cx="3024" cy="86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7" name="Text Box 35">
            <a:extLst>
              <a:ext uri="{FF2B5EF4-FFF2-40B4-BE49-F238E27FC236}">
                <a16:creationId xmlns:a16="http://schemas.microsoft.com/office/drawing/2014/main" id="{E348EAAB-09CA-46B3-8C79-2132373312D8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2892" y="3353"/>
            <a:ext cx="590" cy="6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Fill Ramp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36">
            <a:extLst>
              <a:ext uri="{FF2B5EF4-FFF2-40B4-BE49-F238E27FC236}">
                <a16:creationId xmlns:a16="http://schemas.microsoft.com/office/drawing/2014/main" id="{B28247AC-E0FB-4617-A61C-5A087CFBE87F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3688" y="2475"/>
            <a:ext cx="719" cy="6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37">
            <a:extLst>
              <a:ext uri="{FF2B5EF4-FFF2-40B4-BE49-F238E27FC236}">
                <a16:creationId xmlns:a16="http://schemas.microsoft.com/office/drawing/2014/main" id="{37C59FAC-10D2-4186-8548-24301219EC3A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4580" y="1332"/>
            <a:ext cx="418" cy="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Ramp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" name="Text Box 38">
            <a:extLst>
              <a:ext uri="{FF2B5EF4-FFF2-40B4-BE49-F238E27FC236}">
                <a16:creationId xmlns:a16="http://schemas.microsoft.com/office/drawing/2014/main" id="{D3D79664-8190-4917-8D9E-EED7D428D51F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1269" y="3615"/>
            <a:ext cx="552" cy="3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Bottom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" name="Text Box 39">
            <a:extLst>
              <a:ext uri="{FF2B5EF4-FFF2-40B4-BE49-F238E27FC236}">
                <a16:creationId xmlns:a16="http://schemas.microsoft.com/office/drawing/2014/main" id="{593B4F4E-A092-4278-94D3-9347B5979D1F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2083" y="2491"/>
            <a:ext cx="407" cy="3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" name="Text Box 40">
            <a:extLst>
              <a:ext uri="{FF2B5EF4-FFF2-40B4-BE49-F238E27FC236}">
                <a16:creationId xmlns:a16="http://schemas.microsoft.com/office/drawing/2014/main" id="{73F0BF56-92D4-4439-945E-49F7FF02F001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1829" y="1489"/>
            <a:ext cx="545" cy="4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Side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Pad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Buffer</a:t>
            </a:r>
          </a:p>
          <a:p>
            <a:pPr algn="l" rtl="0"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" name="Text Box 41">
            <a:extLst>
              <a:ext uri="{FF2B5EF4-FFF2-40B4-BE49-F238E27FC236}">
                <a16:creationId xmlns:a16="http://schemas.microsoft.com/office/drawing/2014/main" id="{FE59AFC4-4077-4659-A9E0-94C286E3ED15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3761" y="476"/>
            <a:ext cx="494" cy="4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End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Pad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Buffer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79" name="Line 42">
            <a:extLst>
              <a:ext uri="{FF2B5EF4-FFF2-40B4-BE49-F238E27FC236}">
                <a16:creationId xmlns:a16="http://schemas.microsoft.com/office/drawing/2014/main" id="{06F9F35D-32A5-4F4F-B18B-A1880C25C007}"/>
              </a:ext>
            </a:extLst>
          </xdr:cNvPr>
          <xdr:cNvSpPr>
            <a:spLocks noChangeShapeType="1"/>
          </xdr:cNvSpPr>
        </xdr:nvSpPr>
        <xdr:spPr bwMode="auto">
          <a:xfrm>
            <a:off x="2496" y="3840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0" name="Line 43">
            <a:extLst>
              <a:ext uri="{FF2B5EF4-FFF2-40B4-BE49-F238E27FC236}">
                <a16:creationId xmlns:a16="http://schemas.microsoft.com/office/drawing/2014/main" id="{73282988-705D-4938-8A24-3102A5481647}"/>
              </a:ext>
            </a:extLst>
          </xdr:cNvPr>
          <xdr:cNvSpPr>
            <a:spLocks noChangeShapeType="1"/>
          </xdr:cNvSpPr>
        </xdr:nvSpPr>
        <xdr:spPr bwMode="auto">
          <a:xfrm>
            <a:off x="4848" y="1104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" name="Line 44">
            <a:extLst>
              <a:ext uri="{FF2B5EF4-FFF2-40B4-BE49-F238E27FC236}">
                <a16:creationId xmlns:a16="http://schemas.microsoft.com/office/drawing/2014/main" id="{703E72C9-D4A6-4A0D-8161-835FF0AD5FB8}"/>
              </a:ext>
            </a:extLst>
          </xdr:cNvPr>
          <xdr:cNvSpPr>
            <a:spLocks noChangeShapeType="1"/>
          </xdr:cNvSpPr>
        </xdr:nvSpPr>
        <xdr:spPr bwMode="auto">
          <a:xfrm>
            <a:off x="4128" y="1968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2" name="Line 45">
            <a:extLst>
              <a:ext uri="{FF2B5EF4-FFF2-40B4-BE49-F238E27FC236}">
                <a16:creationId xmlns:a16="http://schemas.microsoft.com/office/drawing/2014/main" id="{1BE31DBF-FEE1-43CD-8964-E477E58637BE}"/>
              </a:ext>
            </a:extLst>
          </xdr:cNvPr>
          <xdr:cNvSpPr>
            <a:spLocks noChangeShapeType="1"/>
          </xdr:cNvSpPr>
        </xdr:nvSpPr>
        <xdr:spPr bwMode="auto">
          <a:xfrm>
            <a:off x="3090" y="3186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3" name="Line 46">
            <a:extLst>
              <a:ext uri="{FF2B5EF4-FFF2-40B4-BE49-F238E27FC236}">
                <a16:creationId xmlns:a16="http://schemas.microsoft.com/office/drawing/2014/main" id="{717F894E-0C0E-487D-AF6E-C47D238857B3}"/>
              </a:ext>
            </a:extLst>
          </xdr:cNvPr>
          <xdr:cNvSpPr>
            <a:spLocks noChangeShapeType="1"/>
          </xdr:cNvSpPr>
        </xdr:nvSpPr>
        <xdr:spPr bwMode="auto">
          <a:xfrm flipH="1">
            <a:off x="3264" y="2784"/>
            <a:ext cx="432" cy="4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4" name="Line 47">
            <a:extLst>
              <a:ext uri="{FF2B5EF4-FFF2-40B4-BE49-F238E27FC236}">
                <a16:creationId xmlns:a16="http://schemas.microsoft.com/office/drawing/2014/main" id="{7631811E-E010-4BD7-B1BA-D42B8ECC4ADE}"/>
              </a:ext>
            </a:extLst>
          </xdr:cNvPr>
          <xdr:cNvSpPr>
            <a:spLocks noChangeShapeType="1"/>
          </xdr:cNvSpPr>
        </xdr:nvSpPr>
        <xdr:spPr bwMode="auto">
          <a:xfrm flipV="1">
            <a:off x="4080" y="2064"/>
            <a:ext cx="240" cy="28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5" name="Line 48">
            <a:extLst>
              <a:ext uri="{FF2B5EF4-FFF2-40B4-BE49-F238E27FC236}">
                <a16:creationId xmlns:a16="http://schemas.microsoft.com/office/drawing/2014/main" id="{59AD23CC-DA29-481F-B6CA-BBE3114B3C68}"/>
              </a:ext>
            </a:extLst>
          </xdr:cNvPr>
          <xdr:cNvSpPr>
            <a:spLocks noChangeShapeType="1"/>
          </xdr:cNvSpPr>
        </xdr:nvSpPr>
        <xdr:spPr bwMode="auto">
          <a:xfrm flipH="1">
            <a:off x="4368" y="1776"/>
            <a:ext cx="192" cy="24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6" name="Line 49">
            <a:extLst>
              <a:ext uri="{FF2B5EF4-FFF2-40B4-BE49-F238E27FC236}">
                <a16:creationId xmlns:a16="http://schemas.microsoft.com/office/drawing/2014/main" id="{B3AF7552-EAFF-438A-954A-280F73C5A5AF}"/>
              </a:ext>
            </a:extLst>
          </xdr:cNvPr>
          <xdr:cNvSpPr>
            <a:spLocks noChangeShapeType="1"/>
          </xdr:cNvSpPr>
        </xdr:nvSpPr>
        <xdr:spPr bwMode="auto">
          <a:xfrm flipV="1">
            <a:off x="4896" y="1200"/>
            <a:ext cx="144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7" name="Line 50">
            <a:extLst>
              <a:ext uri="{FF2B5EF4-FFF2-40B4-BE49-F238E27FC236}">
                <a16:creationId xmlns:a16="http://schemas.microsoft.com/office/drawing/2014/main" id="{EAACA71D-01CF-45A5-A0E2-7BE4D5D95C1F}"/>
              </a:ext>
            </a:extLst>
          </xdr:cNvPr>
          <xdr:cNvSpPr>
            <a:spLocks noChangeShapeType="1"/>
          </xdr:cNvSpPr>
        </xdr:nvSpPr>
        <xdr:spPr bwMode="auto">
          <a:xfrm flipV="1">
            <a:off x="2544" y="3906"/>
            <a:ext cx="144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8" name="Line 51">
            <a:extLst>
              <a:ext uri="{FF2B5EF4-FFF2-40B4-BE49-F238E27FC236}">
                <a16:creationId xmlns:a16="http://schemas.microsoft.com/office/drawing/2014/main" id="{87DAFEC6-17ED-46FA-8977-8C68ED6DF5FC}"/>
              </a:ext>
            </a:extLst>
          </xdr:cNvPr>
          <xdr:cNvSpPr>
            <a:spLocks noChangeShapeType="1"/>
          </xdr:cNvSpPr>
        </xdr:nvSpPr>
        <xdr:spPr bwMode="auto">
          <a:xfrm flipH="1">
            <a:off x="2208" y="3840"/>
            <a:ext cx="192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9" name="Line 52">
            <a:extLst>
              <a:ext uri="{FF2B5EF4-FFF2-40B4-BE49-F238E27FC236}">
                <a16:creationId xmlns:a16="http://schemas.microsoft.com/office/drawing/2014/main" id="{AE5B6D10-C123-403F-9E44-2C6B9E182E9F}"/>
              </a:ext>
            </a:extLst>
          </xdr:cNvPr>
          <xdr:cNvSpPr>
            <a:spLocks noChangeShapeType="1"/>
          </xdr:cNvSpPr>
        </xdr:nvSpPr>
        <xdr:spPr bwMode="auto">
          <a:xfrm flipH="1">
            <a:off x="768" y="3408"/>
            <a:ext cx="192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0" name="Line 53">
            <a:extLst>
              <a:ext uri="{FF2B5EF4-FFF2-40B4-BE49-F238E27FC236}">
                <a16:creationId xmlns:a16="http://schemas.microsoft.com/office/drawing/2014/main" id="{D7A404F8-A1EF-46DE-AD4C-5420991A64CB}"/>
              </a:ext>
            </a:extLst>
          </xdr:cNvPr>
          <xdr:cNvSpPr>
            <a:spLocks noChangeShapeType="1"/>
          </xdr:cNvSpPr>
        </xdr:nvSpPr>
        <xdr:spPr bwMode="auto">
          <a:xfrm>
            <a:off x="1728" y="3792"/>
            <a:ext cx="528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1" name="Line 54">
            <a:extLst>
              <a:ext uri="{FF2B5EF4-FFF2-40B4-BE49-F238E27FC236}">
                <a16:creationId xmlns:a16="http://schemas.microsoft.com/office/drawing/2014/main" id="{8F6E1A40-22EF-4C2C-8AD6-03C78726B9B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64" y="3504"/>
            <a:ext cx="336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2" name="Line 55">
            <a:extLst>
              <a:ext uri="{FF2B5EF4-FFF2-40B4-BE49-F238E27FC236}">
                <a16:creationId xmlns:a16="http://schemas.microsoft.com/office/drawing/2014/main" id="{D226D264-65D5-4D02-871A-74EBDFAE005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016" y="2496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3" name="Line 56">
            <a:extLst>
              <a:ext uri="{FF2B5EF4-FFF2-40B4-BE49-F238E27FC236}">
                <a16:creationId xmlns:a16="http://schemas.microsoft.com/office/drawing/2014/main" id="{E5DFD20F-A14C-4DD8-8DF1-05CC578A93EC}"/>
              </a:ext>
            </a:extLst>
          </xdr:cNvPr>
          <xdr:cNvSpPr>
            <a:spLocks noChangeShapeType="1"/>
          </xdr:cNvSpPr>
        </xdr:nvSpPr>
        <xdr:spPr bwMode="auto">
          <a:xfrm>
            <a:off x="2400" y="2688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4" name="Line 57">
            <a:extLst>
              <a:ext uri="{FF2B5EF4-FFF2-40B4-BE49-F238E27FC236}">
                <a16:creationId xmlns:a16="http://schemas.microsoft.com/office/drawing/2014/main" id="{E0FC9912-E986-40D8-A383-503030BA4C5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728" y="1584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5" name="Line 58">
            <a:extLst>
              <a:ext uri="{FF2B5EF4-FFF2-40B4-BE49-F238E27FC236}">
                <a16:creationId xmlns:a16="http://schemas.microsoft.com/office/drawing/2014/main" id="{CE999782-2E76-4C16-8631-28709A6263BF}"/>
              </a:ext>
            </a:extLst>
          </xdr:cNvPr>
          <xdr:cNvSpPr>
            <a:spLocks noChangeShapeType="1"/>
          </xdr:cNvSpPr>
        </xdr:nvSpPr>
        <xdr:spPr bwMode="auto">
          <a:xfrm>
            <a:off x="2112" y="1776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6" name="Line 59">
            <a:extLst>
              <a:ext uri="{FF2B5EF4-FFF2-40B4-BE49-F238E27FC236}">
                <a16:creationId xmlns:a16="http://schemas.microsoft.com/office/drawing/2014/main" id="{CAF441A6-9856-41D6-A235-E5987522D3AA}"/>
              </a:ext>
            </a:extLst>
          </xdr:cNvPr>
          <xdr:cNvSpPr>
            <a:spLocks noChangeShapeType="1"/>
          </xdr:cNvSpPr>
        </xdr:nvSpPr>
        <xdr:spPr bwMode="auto">
          <a:xfrm flipV="1">
            <a:off x="4128" y="528"/>
            <a:ext cx="240" cy="38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7" name="Line 60">
            <a:extLst>
              <a:ext uri="{FF2B5EF4-FFF2-40B4-BE49-F238E27FC236}">
                <a16:creationId xmlns:a16="http://schemas.microsoft.com/office/drawing/2014/main" id="{A6CABA38-F159-420F-9347-C969ED2F0EA2}"/>
              </a:ext>
            </a:extLst>
          </xdr:cNvPr>
          <xdr:cNvSpPr>
            <a:spLocks noChangeShapeType="1"/>
          </xdr:cNvSpPr>
        </xdr:nvSpPr>
        <xdr:spPr bwMode="auto">
          <a:xfrm>
            <a:off x="4512" y="3024"/>
            <a:ext cx="0" cy="528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8" name="Line 61">
            <a:extLst>
              <a:ext uri="{FF2B5EF4-FFF2-40B4-BE49-F238E27FC236}">
                <a16:creationId xmlns:a16="http://schemas.microsoft.com/office/drawing/2014/main" id="{D6E05511-D40A-40B1-8374-ADE15F82A6C2}"/>
              </a:ext>
            </a:extLst>
          </xdr:cNvPr>
          <xdr:cNvSpPr>
            <a:spLocks noChangeShapeType="1"/>
          </xdr:cNvSpPr>
        </xdr:nvSpPr>
        <xdr:spPr bwMode="auto">
          <a:xfrm>
            <a:off x="5088" y="3189"/>
            <a:ext cx="0" cy="528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" name="Line 62">
            <a:extLst>
              <a:ext uri="{FF2B5EF4-FFF2-40B4-BE49-F238E27FC236}">
                <a16:creationId xmlns:a16="http://schemas.microsoft.com/office/drawing/2014/main" id="{C95D298F-40CD-427A-80D7-C7BA5B19DB17}"/>
              </a:ext>
            </a:extLst>
          </xdr:cNvPr>
          <xdr:cNvSpPr>
            <a:spLocks noChangeShapeType="1"/>
          </xdr:cNvSpPr>
        </xdr:nvSpPr>
        <xdr:spPr bwMode="auto">
          <a:xfrm>
            <a:off x="4512" y="3004"/>
            <a:ext cx="576" cy="192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" name="Arc 63">
            <a:extLst>
              <a:ext uri="{FF2B5EF4-FFF2-40B4-BE49-F238E27FC236}">
                <a16:creationId xmlns:a16="http://schemas.microsoft.com/office/drawing/2014/main" id="{C7445099-FFA6-4E76-AD7B-5AB5482B5CDD}"/>
              </a:ext>
            </a:extLst>
          </xdr:cNvPr>
          <xdr:cNvSpPr>
            <a:spLocks/>
          </xdr:cNvSpPr>
        </xdr:nvSpPr>
        <xdr:spPr bwMode="auto">
          <a:xfrm rot="-1673837">
            <a:off x="4599" y="2896"/>
            <a:ext cx="439" cy="458"/>
          </a:xfrm>
          <a:custGeom>
            <a:avLst/>
            <a:gdLst>
              <a:gd name="T0" fmla="*/ 0 w 21246"/>
              <a:gd name="T1" fmla="*/ 0 h 21487"/>
              <a:gd name="T2" fmla="*/ 0 w 21246"/>
              <a:gd name="T3" fmla="*/ 0 h 21487"/>
              <a:gd name="T4" fmla="*/ 0 w 21246"/>
              <a:gd name="T5" fmla="*/ 0 h 21487"/>
              <a:gd name="T6" fmla="*/ 0 60000 65536"/>
              <a:gd name="T7" fmla="*/ 0 60000 65536"/>
              <a:gd name="T8" fmla="*/ 0 60000 65536"/>
              <a:gd name="T9" fmla="*/ 0 w 21246"/>
              <a:gd name="T10" fmla="*/ 0 h 21487"/>
              <a:gd name="T11" fmla="*/ 21246 w 21246"/>
              <a:gd name="T12" fmla="*/ 21487 h 2148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246" h="21487" fill="none" extrusionOk="0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</a:path>
              <a:path w="21246" h="21487" stroke="0" extrusionOk="0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01" name="Line 64">
            <a:extLst>
              <a:ext uri="{FF2B5EF4-FFF2-40B4-BE49-F238E27FC236}">
                <a16:creationId xmlns:a16="http://schemas.microsoft.com/office/drawing/2014/main" id="{229F2645-F3CF-4D2D-A0DF-230A699EFED0}"/>
              </a:ext>
            </a:extLst>
          </xdr:cNvPr>
          <xdr:cNvSpPr>
            <a:spLocks noChangeShapeType="1"/>
          </xdr:cNvSpPr>
        </xdr:nvSpPr>
        <xdr:spPr bwMode="auto">
          <a:xfrm>
            <a:off x="4512" y="3552"/>
            <a:ext cx="576" cy="192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65">
            <a:extLst>
              <a:ext uri="{FF2B5EF4-FFF2-40B4-BE49-F238E27FC236}">
                <a16:creationId xmlns:a16="http://schemas.microsoft.com/office/drawing/2014/main" id="{DD347CBC-567E-4015-A29C-1CBF35C72917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4574" y="3940"/>
            <a:ext cx="414" cy="3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903" name="Line 66">
            <a:extLst>
              <a:ext uri="{FF2B5EF4-FFF2-40B4-BE49-F238E27FC236}">
                <a16:creationId xmlns:a16="http://schemas.microsoft.com/office/drawing/2014/main" id="{3C04E9EF-CE57-4B2C-AE94-DD0BCBF445C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12" y="3936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" name="Line 67">
            <a:extLst>
              <a:ext uri="{FF2B5EF4-FFF2-40B4-BE49-F238E27FC236}">
                <a16:creationId xmlns:a16="http://schemas.microsoft.com/office/drawing/2014/main" id="{1ECCB3F8-B8AC-49AE-9486-CECDF40ACFD7}"/>
              </a:ext>
            </a:extLst>
          </xdr:cNvPr>
          <xdr:cNvSpPr>
            <a:spLocks noChangeShapeType="1"/>
          </xdr:cNvSpPr>
        </xdr:nvSpPr>
        <xdr:spPr bwMode="auto">
          <a:xfrm>
            <a:off x="4896" y="4128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" name="Line 68">
            <a:extLst>
              <a:ext uri="{FF2B5EF4-FFF2-40B4-BE49-F238E27FC236}">
                <a16:creationId xmlns:a16="http://schemas.microsoft.com/office/drawing/2014/main" id="{C632E810-F573-4464-A78E-261B859C4855}"/>
              </a:ext>
            </a:extLst>
          </xdr:cNvPr>
          <xdr:cNvSpPr>
            <a:spLocks noChangeShapeType="1"/>
          </xdr:cNvSpPr>
        </xdr:nvSpPr>
        <xdr:spPr bwMode="auto">
          <a:xfrm>
            <a:off x="5184" y="3216"/>
            <a:ext cx="2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" name="Line 69">
            <a:extLst>
              <a:ext uri="{FF2B5EF4-FFF2-40B4-BE49-F238E27FC236}">
                <a16:creationId xmlns:a16="http://schemas.microsoft.com/office/drawing/2014/main" id="{BF093B3C-2BA4-48C8-B558-2E7DFF62BF04}"/>
              </a:ext>
            </a:extLst>
          </xdr:cNvPr>
          <xdr:cNvSpPr>
            <a:spLocks noChangeShapeType="1"/>
          </xdr:cNvSpPr>
        </xdr:nvSpPr>
        <xdr:spPr bwMode="auto">
          <a:xfrm>
            <a:off x="5184" y="3744"/>
            <a:ext cx="2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7" name="Line 70">
            <a:extLst>
              <a:ext uri="{FF2B5EF4-FFF2-40B4-BE49-F238E27FC236}">
                <a16:creationId xmlns:a16="http://schemas.microsoft.com/office/drawing/2014/main" id="{A02AF342-5EAE-4D79-98F2-14011BD3F1D7}"/>
              </a:ext>
            </a:extLst>
          </xdr:cNvPr>
          <xdr:cNvSpPr>
            <a:spLocks noChangeShapeType="1"/>
          </xdr:cNvSpPr>
        </xdr:nvSpPr>
        <xdr:spPr bwMode="auto">
          <a:xfrm>
            <a:off x="4944" y="2964"/>
            <a:ext cx="5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8" name="Line 71">
            <a:extLst>
              <a:ext uri="{FF2B5EF4-FFF2-40B4-BE49-F238E27FC236}">
                <a16:creationId xmlns:a16="http://schemas.microsoft.com/office/drawing/2014/main" id="{831CAFD3-B1B6-4110-BBC6-2BD7C61EF89A}"/>
              </a:ext>
            </a:extLst>
          </xdr:cNvPr>
          <xdr:cNvSpPr>
            <a:spLocks noChangeShapeType="1"/>
          </xdr:cNvSpPr>
        </xdr:nvSpPr>
        <xdr:spPr bwMode="auto">
          <a:xfrm>
            <a:off x="5088" y="3792"/>
            <a:ext cx="0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" name="Line 72">
            <a:extLst>
              <a:ext uri="{FF2B5EF4-FFF2-40B4-BE49-F238E27FC236}">
                <a16:creationId xmlns:a16="http://schemas.microsoft.com/office/drawing/2014/main" id="{088E0E9B-8AFB-4DB8-939D-CBCC613C8D29}"/>
              </a:ext>
            </a:extLst>
          </xdr:cNvPr>
          <xdr:cNvSpPr>
            <a:spLocks noChangeShapeType="1"/>
          </xdr:cNvSpPr>
        </xdr:nvSpPr>
        <xdr:spPr bwMode="auto">
          <a:xfrm>
            <a:off x="4500" y="3600"/>
            <a:ext cx="0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Text Box 73">
            <a:extLst>
              <a:ext uri="{FF2B5EF4-FFF2-40B4-BE49-F238E27FC236}">
                <a16:creationId xmlns:a16="http://schemas.microsoft.com/office/drawing/2014/main" id="{44D0286F-54AD-49E9-960A-41E8E1D58E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70" y="3357"/>
            <a:ext cx="443" cy="2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Pile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Depth</a:t>
            </a:r>
          </a:p>
          <a:p>
            <a:pPr algn="l" rtl="0">
              <a:lnSpc>
                <a:spcPts val="8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" name="Text Box 74">
            <a:extLst>
              <a:ext uri="{FF2B5EF4-FFF2-40B4-BE49-F238E27FC236}">
                <a16:creationId xmlns:a16="http://schemas.microsoft.com/office/drawing/2014/main" id="{B9326B9D-1788-4F99-8E3D-A97856C622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" y="2957"/>
            <a:ext cx="472" cy="2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Dome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lnSpc>
                <a:spcPts val="800"/>
              </a:lnSpc>
              <a:defRPr sz="1000"/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912" name="Line 75">
            <a:extLst>
              <a:ext uri="{FF2B5EF4-FFF2-40B4-BE49-F238E27FC236}">
                <a16:creationId xmlns:a16="http://schemas.microsoft.com/office/drawing/2014/main" id="{AB5C1FA1-3777-45F8-B54A-C1B311CAA7D6}"/>
              </a:ext>
            </a:extLst>
          </xdr:cNvPr>
          <xdr:cNvSpPr>
            <a:spLocks noChangeShapeType="1"/>
          </xdr:cNvSpPr>
        </xdr:nvSpPr>
        <xdr:spPr bwMode="auto">
          <a:xfrm>
            <a:off x="5232" y="2688"/>
            <a:ext cx="0" cy="28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" name="Line 76">
            <a:extLst>
              <a:ext uri="{FF2B5EF4-FFF2-40B4-BE49-F238E27FC236}">
                <a16:creationId xmlns:a16="http://schemas.microsoft.com/office/drawing/2014/main" id="{15038DEC-4CE4-419F-B037-1656C57EB311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0" y="3216"/>
            <a:ext cx="0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" name="Line 77">
            <a:extLst>
              <a:ext uri="{FF2B5EF4-FFF2-40B4-BE49-F238E27FC236}">
                <a16:creationId xmlns:a16="http://schemas.microsoft.com/office/drawing/2014/main" id="{A0473908-6F97-403E-AB07-437C0D822AB5}"/>
              </a:ext>
            </a:extLst>
          </xdr:cNvPr>
          <xdr:cNvSpPr>
            <a:spLocks noChangeShapeType="1"/>
          </xdr:cNvSpPr>
        </xdr:nvSpPr>
        <xdr:spPr bwMode="auto">
          <a:xfrm>
            <a:off x="5280" y="3648"/>
            <a:ext cx="0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0</xdr:row>
      <xdr:rowOff>209550</xdr:rowOff>
    </xdr:from>
    <xdr:to>
      <xdr:col>28</xdr:col>
      <xdr:colOff>152400</xdr:colOff>
      <xdr:row>48</xdr:row>
      <xdr:rowOff>85725</xdr:rowOff>
    </xdr:to>
    <xdr:grpSp>
      <xdr:nvGrpSpPr>
        <xdr:cNvPr id="6276" name="Group 1">
          <a:extLst>
            <a:ext uri="{FF2B5EF4-FFF2-40B4-BE49-F238E27FC236}">
              <a16:creationId xmlns:a16="http://schemas.microsoft.com/office/drawing/2014/main" id="{B3459853-A36D-4AD9-9B3C-239088740CD5}"/>
            </a:ext>
          </a:extLst>
        </xdr:cNvPr>
        <xdr:cNvGrpSpPr>
          <a:grpSpLocks/>
        </xdr:cNvGrpSpPr>
      </xdr:nvGrpSpPr>
      <xdr:grpSpPr bwMode="auto">
        <a:xfrm>
          <a:off x="13828939" y="209550"/>
          <a:ext cx="8598354" cy="8911318"/>
          <a:chOff x="-18" y="144"/>
          <a:chExt cx="5682" cy="4141"/>
        </a:xfrm>
      </xdr:grpSpPr>
      <xdr:sp macro="" textlink="">
        <xdr:nvSpPr>
          <xdr:cNvPr id="6277" name="Freeform 2">
            <a:extLst>
              <a:ext uri="{FF2B5EF4-FFF2-40B4-BE49-F238E27FC236}">
                <a16:creationId xmlns:a16="http://schemas.microsoft.com/office/drawing/2014/main" id="{4A14328B-6EB1-4CF8-9DFF-938ADFEBC697}"/>
              </a:ext>
            </a:extLst>
          </xdr:cNvPr>
          <xdr:cNvSpPr>
            <a:spLocks/>
          </xdr:cNvSpPr>
        </xdr:nvSpPr>
        <xdr:spPr bwMode="auto">
          <a:xfrm>
            <a:off x="4512" y="2976"/>
            <a:ext cx="576" cy="768"/>
          </a:xfrm>
          <a:custGeom>
            <a:avLst/>
            <a:gdLst>
              <a:gd name="T0" fmla="*/ 0 w 576"/>
              <a:gd name="T1" fmla="*/ 48 h 768"/>
              <a:gd name="T2" fmla="*/ 0 w 576"/>
              <a:gd name="T3" fmla="*/ 576 h 768"/>
              <a:gd name="T4" fmla="*/ 576 w 576"/>
              <a:gd name="T5" fmla="*/ 768 h 768"/>
              <a:gd name="T6" fmla="*/ 576 w 576"/>
              <a:gd name="T7" fmla="*/ 192 h 768"/>
              <a:gd name="T8" fmla="*/ 480 w 576"/>
              <a:gd name="T9" fmla="*/ 96 h 768"/>
              <a:gd name="T10" fmla="*/ 384 w 576"/>
              <a:gd name="T11" fmla="*/ 48 h 768"/>
              <a:gd name="T12" fmla="*/ 240 w 576"/>
              <a:gd name="T13" fmla="*/ 0 h 768"/>
              <a:gd name="T14" fmla="*/ 96 w 576"/>
              <a:gd name="T15" fmla="*/ 0 h 768"/>
              <a:gd name="T16" fmla="*/ 0 w 576"/>
              <a:gd name="T17" fmla="*/ 48 h 76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76"/>
              <a:gd name="T28" fmla="*/ 0 h 768"/>
              <a:gd name="T29" fmla="*/ 576 w 576"/>
              <a:gd name="T30" fmla="*/ 768 h 76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76" h="768">
                <a:moveTo>
                  <a:pt x="0" y="48"/>
                </a:moveTo>
                <a:lnTo>
                  <a:pt x="0" y="576"/>
                </a:lnTo>
                <a:lnTo>
                  <a:pt x="576" y="768"/>
                </a:lnTo>
                <a:lnTo>
                  <a:pt x="576" y="192"/>
                </a:lnTo>
                <a:lnTo>
                  <a:pt x="480" y="96"/>
                </a:lnTo>
                <a:lnTo>
                  <a:pt x="384" y="48"/>
                </a:lnTo>
                <a:lnTo>
                  <a:pt x="240" y="0"/>
                </a:lnTo>
                <a:lnTo>
                  <a:pt x="96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78" name="Freeform 3">
            <a:extLst>
              <a:ext uri="{FF2B5EF4-FFF2-40B4-BE49-F238E27FC236}">
                <a16:creationId xmlns:a16="http://schemas.microsoft.com/office/drawing/2014/main" id="{A6530DC7-D08F-4804-AD66-D5EC9BE8AF2C}"/>
              </a:ext>
            </a:extLst>
          </xdr:cNvPr>
          <xdr:cNvSpPr>
            <a:spLocks/>
          </xdr:cNvSpPr>
        </xdr:nvSpPr>
        <xdr:spPr bwMode="auto">
          <a:xfrm>
            <a:off x="-9" y="144"/>
            <a:ext cx="5673" cy="4126"/>
          </a:xfrm>
          <a:custGeom>
            <a:avLst/>
            <a:gdLst>
              <a:gd name="T0" fmla="*/ 0 w 5673"/>
              <a:gd name="T1" fmla="*/ 3339 h 4126"/>
              <a:gd name="T2" fmla="*/ 2985 w 5673"/>
              <a:gd name="T3" fmla="*/ 0 h 4126"/>
              <a:gd name="T4" fmla="*/ 5673 w 5673"/>
              <a:gd name="T5" fmla="*/ 720 h 4126"/>
              <a:gd name="T6" fmla="*/ 2779 w 5673"/>
              <a:gd name="T7" fmla="*/ 4126 h 4126"/>
              <a:gd name="T8" fmla="*/ 0 w 5673"/>
              <a:gd name="T9" fmla="*/ 3339 h 41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673"/>
              <a:gd name="T16" fmla="*/ 0 h 4126"/>
              <a:gd name="T17" fmla="*/ 5673 w 5673"/>
              <a:gd name="T18" fmla="*/ 4126 h 41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673" h="4126">
                <a:moveTo>
                  <a:pt x="0" y="3339"/>
                </a:moveTo>
                <a:lnTo>
                  <a:pt x="2985" y="0"/>
                </a:lnTo>
                <a:lnTo>
                  <a:pt x="5673" y="720"/>
                </a:lnTo>
                <a:lnTo>
                  <a:pt x="2779" y="4126"/>
                </a:lnTo>
                <a:lnTo>
                  <a:pt x="0" y="3339"/>
                </a:lnTo>
                <a:close/>
              </a:path>
            </a:pathLst>
          </a:custGeom>
          <a:solidFill>
            <a:srgbClr val="C0C0C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79" name="Freeform 4">
            <a:extLst>
              <a:ext uri="{FF2B5EF4-FFF2-40B4-BE49-F238E27FC236}">
                <a16:creationId xmlns:a16="http://schemas.microsoft.com/office/drawing/2014/main" id="{26E22ECC-F879-4A8C-A6B2-9B9BB04ABF6B}"/>
              </a:ext>
            </a:extLst>
          </xdr:cNvPr>
          <xdr:cNvSpPr>
            <a:spLocks/>
          </xdr:cNvSpPr>
        </xdr:nvSpPr>
        <xdr:spPr bwMode="auto">
          <a:xfrm>
            <a:off x="960" y="713"/>
            <a:ext cx="3813" cy="3079"/>
          </a:xfrm>
          <a:custGeom>
            <a:avLst/>
            <a:gdLst>
              <a:gd name="T0" fmla="*/ 0 w 3813"/>
              <a:gd name="T1" fmla="*/ 2647 h 3079"/>
              <a:gd name="T2" fmla="*/ 2331 w 3813"/>
              <a:gd name="T3" fmla="*/ 0 h 3079"/>
              <a:gd name="T4" fmla="*/ 3813 w 3813"/>
              <a:gd name="T5" fmla="*/ 366 h 3079"/>
              <a:gd name="T6" fmla="*/ 1488 w 3813"/>
              <a:gd name="T7" fmla="*/ 3079 h 3079"/>
              <a:gd name="T8" fmla="*/ 0 w 3813"/>
              <a:gd name="T9" fmla="*/ 2647 h 30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813"/>
              <a:gd name="T16" fmla="*/ 0 h 3079"/>
              <a:gd name="T17" fmla="*/ 3813 w 3813"/>
              <a:gd name="T18" fmla="*/ 3079 h 307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813" h="3079">
                <a:moveTo>
                  <a:pt x="0" y="2647"/>
                </a:moveTo>
                <a:lnTo>
                  <a:pt x="2331" y="0"/>
                </a:lnTo>
                <a:lnTo>
                  <a:pt x="3813" y="366"/>
                </a:lnTo>
                <a:lnTo>
                  <a:pt x="1488" y="3079"/>
                </a:lnTo>
                <a:lnTo>
                  <a:pt x="0" y="2647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6280" name="Group 5">
            <a:extLst>
              <a:ext uri="{FF2B5EF4-FFF2-40B4-BE49-F238E27FC236}">
                <a16:creationId xmlns:a16="http://schemas.microsoft.com/office/drawing/2014/main" id="{0A64F41C-EE1E-456A-849F-F1D7FA8C9D01}"/>
              </a:ext>
            </a:extLst>
          </xdr:cNvPr>
          <xdr:cNvGrpSpPr>
            <a:grpSpLocks/>
          </xdr:cNvGrpSpPr>
        </xdr:nvGrpSpPr>
        <xdr:grpSpPr bwMode="auto">
          <a:xfrm>
            <a:off x="-18" y="144"/>
            <a:ext cx="5682" cy="4128"/>
            <a:chOff x="-357" y="-288"/>
            <a:chExt cx="6213" cy="4608"/>
          </a:xfrm>
        </xdr:grpSpPr>
        <xdr:sp macro="" textlink="">
          <xdr:nvSpPr>
            <xdr:cNvPr id="6324" name="Line 6">
              <a:extLst>
                <a:ext uri="{FF2B5EF4-FFF2-40B4-BE49-F238E27FC236}">
                  <a16:creationId xmlns:a16="http://schemas.microsoft.com/office/drawing/2014/main" id="{EA112A13-66FF-499A-8BD7-FCAE7E2E586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2" y="2208"/>
              <a:ext cx="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25" name="Line 7">
              <a:extLst>
                <a:ext uri="{FF2B5EF4-FFF2-40B4-BE49-F238E27FC236}">
                  <a16:creationId xmlns:a16="http://schemas.microsoft.com/office/drawing/2014/main" id="{E1B4FCEE-08A5-4D21-9CB7-01E6FA0E68F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8" y="2373"/>
              <a:ext cx="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26" name="Line 8">
              <a:extLst>
                <a:ext uri="{FF2B5EF4-FFF2-40B4-BE49-F238E27FC236}">
                  <a16:creationId xmlns:a16="http://schemas.microsoft.com/office/drawing/2014/main" id="{A78FA1AB-FC21-4E03-A3F5-D8EDC5507D4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44" y="2592"/>
              <a:ext cx="1632" cy="48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27" name="Line 9">
              <a:extLst>
                <a:ext uri="{FF2B5EF4-FFF2-40B4-BE49-F238E27FC236}">
                  <a16:creationId xmlns:a16="http://schemas.microsoft.com/office/drawing/2014/main" id="{50B48C20-7703-45A4-82A6-2058B9DB98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2" y="2188"/>
              <a:ext cx="576" cy="1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28" name="Line 10">
              <a:extLst>
                <a:ext uri="{FF2B5EF4-FFF2-40B4-BE49-F238E27FC236}">
                  <a16:creationId xmlns:a16="http://schemas.microsoft.com/office/drawing/2014/main" id="{1791ED73-64EE-4448-B7F8-2FC7595F9E6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44" y="2208"/>
              <a:ext cx="528" cy="38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29" name="Line 11">
              <a:extLst>
                <a:ext uri="{FF2B5EF4-FFF2-40B4-BE49-F238E27FC236}">
                  <a16:creationId xmlns:a16="http://schemas.microsoft.com/office/drawing/2014/main" id="{ADB56224-3868-459A-820E-EEE0CEEF0BA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8" y="2352"/>
              <a:ext cx="528" cy="72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0" name="Arc 12">
              <a:extLst>
                <a:ext uri="{FF2B5EF4-FFF2-40B4-BE49-F238E27FC236}">
                  <a16:creationId xmlns:a16="http://schemas.microsoft.com/office/drawing/2014/main" id="{A9AC64C6-FB6E-468E-B5CB-A366201F4530}"/>
                </a:ext>
              </a:extLst>
            </xdr:cNvPr>
            <xdr:cNvSpPr>
              <a:spLocks/>
            </xdr:cNvSpPr>
          </xdr:nvSpPr>
          <xdr:spPr bwMode="auto">
            <a:xfrm rot="-1673837">
              <a:off x="1959" y="2080"/>
              <a:ext cx="439" cy="458"/>
            </a:xfrm>
            <a:custGeom>
              <a:avLst/>
              <a:gdLst>
                <a:gd name="T0" fmla="*/ 0 w 21246"/>
                <a:gd name="T1" fmla="*/ 0 h 21487"/>
                <a:gd name="T2" fmla="*/ 0 w 21246"/>
                <a:gd name="T3" fmla="*/ 0 h 21487"/>
                <a:gd name="T4" fmla="*/ 0 w 21246"/>
                <a:gd name="T5" fmla="*/ 0 h 21487"/>
                <a:gd name="T6" fmla="*/ 0 60000 65536"/>
                <a:gd name="T7" fmla="*/ 0 60000 65536"/>
                <a:gd name="T8" fmla="*/ 0 60000 65536"/>
                <a:gd name="T9" fmla="*/ 0 w 21246"/>
                <a:gd name="T10" fmla="*/ 0 h 21487"/>
                <a:gd name="T11" fmla="*/ 21246 w 21246"/>
                <a:gd name="T12" fmla="*/ 21487 h 21487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246" h="21487" fill="none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w="21246" h="21487" stroke="0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31" name="Arc 13">
              <a:extLst>
                <a:ext uri="{FF2B5EF4-FFF2-40B4-BE49-F238E27FC236}">
                  <a16:creationId xmlns:a16="http://schemas.microsoft.com/office/drawing/2014/main" id="{B5F1D263-BFF8-4ABD-9CCF-739AF90E0BB1}"/>
                </a:ext>
              </a:extLst>
            </xdr:cNvPr>
            <xdr:cNvSpPr>
              <a:spLocks/>
            </xdr:cNvSpPr>
          </xdr:nvSpPr>
          <xdr:spPr bwMode="auto">
            <a:xfrm rot="-1673837">
              <a:off x="3085" y="720"/>
              <a:ext cx="439" cy="458"/>
            </a:xfrm>
            <a:custGeom>
              <a:avLst/>
              <a:gdLst>
                <a:gd name="T0" fmla="*/ 0 w 21246"/>
                <a:gd name="T1" fmla="*/ 0 h 21487"/>
                <a:gd name="T2" fmla="*/ 0 w 21246"/>
                <a:gd name="T3" fmla="*/ 0 h 21487"/>
                <a:gd name="T4" fmla="*/ 0 w 21246"/>
                <a:gd name="T5" fmla="*/ 0 h 21487"/>
                <a:gd name="T6" fmla="*/ 0 60000 65536"/>
                <a:gd name="T7" fmla="*/ 0 60000 65536"/>
                <a:gd name="T8" fmla="*/ 0 60000 65536"/>
                <a:gd name="T9" fmla="*/ 0 w 21246"/>
                <a:gd name="T10" fmla="*/ 0 h 21487"/>
                <a:gd name="T11" fmla="*/ 21246 w 21246"/>
                <a:gd name="T12" fmla="*/ 21487 h 21487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246" h="21487" fill="none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w="21246" h="21487" stroke="0" extrusionOk="0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32" name="Line 14">
              <a:extLst>
                <a:ext uri="{FF2B5EF4-FFF2-40B4-BE49-F238E27FC236}">
                  <a16:creationId xmlns:a16="http://schemas.microsoft.com/office/drawing/2014/main" id="{61D24770-4ED5-4DBC-A038-5EAE4C23C03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20" y="3312"/>
              <a:ext cx="1632" cy="48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3" name="Line 15">
              <a:extLst>
                <a:ext uri="{FF2B5EF4-FFF2-40B4-BE49-F238E27FC236}">
                  <a16:creationId xmlns:a16="http://schemas.microsoft.com/office/drawing/2014/main" id="{1FCCC7DA-A588-442B-91F7-AAB6EDB6399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48" y="2208"/>
              <a:ext cx="1124" cy="110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4" name="Line 16">
              <a:extLst>
                <a:ext uri="{FF2B5EF4-FFF2-40B4-BE49-F238E27FC236}">
                  <a16:creationId xmlns:a16="http://schemas.microsoft.com/office/drawing/2014/main" id="{0B6F1FAF-C91A-41F3-93BE-7AAD98E064A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52" y="2352"/>
              <a:ext cx="96" cy="144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5" name="Line 17">
              <a:extLst>
                <a:ext uri="{FF2B5EF4-FFF2-40B4-BE49-F238E27FC236}">
                  <a16:creationId xmlns:a16="http://schemas.microsoft.com/office/drawing/2014/main" id="{C217F8CC-7722-4ACA-A4AC-58A40C255CB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264" y="336"/>
              <a:ext cx="1632" cy="43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6" name="Line 18">
              <a:extLst>
                <a:ext uri="{FF2B5EF4-FFF2-40B4-BE49-F238E27FC236}">
                  <a16:creationId xmlns:a16="http://schemas.microsoft.com/office/drawing/2014/main" id="{45FEEA92-2500-4170-B1EA-AAC518D2277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52" y="768"/>
              <a:ext cx="2544" cy="302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7" name="Line 19">
              <a:extLst>
                <a:ext uri="{FF2B5EF4-FFF2-40B4-BE49-F238E27FC236}">
                  <a16:creationId xmlns:a16="http://schemas.microsoft.com/office/drawing/2014/main" id="{74E20DE2-91BF-4354-BC64-5EF16EF644A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600" y="768"/>
              <a:ext cx="1296" cy="1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8" name="Line 20">
              <a:extLst>
                <a:ext uri="{FF2B5EF4-FFF2-40B4-BE49-F238E27FC236}">
                  <a16:creationId xmlns:a16="http://schemas.microsoft.com/office/drawing/2014/main" id="{1FE63F8C-103C-4D56-BCF2-3A784EB69E6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024" y="336"/>
              <a:ext cx="240" cy="52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39" name="Line 21">
              <a:extLst>
                <a:ext uri="{FF2B5EF4-FFF2-40B4-BE49-F238E27FC236}">
                  <a16:creationId xmlns:a16="http://schemas.microsoft.com/office/drawing/2014/main" id="{9FC5D7EF-7E6C-4433-824B-29E1C8925DE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448" y="960"/>
              <a:ext cx="1152" cy="13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0" name="Line 22">
              <a:extLst>
                <a:ext uri="{FF2B5EF4-FFF2-40B4-BE49-F238E27FC236}">
                  <a16:creationId xmlns:a16="http://schemas.microsoft.com/office/drawing/2014/main" id="{0A33F1D5-463D-4F56-A98D-0A6E6CEE4CA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0" y="336"/>
              <a:ext cx="2544" cy="297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1" name="Line 23">
              <a:extLst>
                <a:ext uri="{FF2B5EF4-FFF2-40B4-BE49-F238E27FC236}">
                  <a16:creationId xmlns:a16="http://schemas.microsoft.com/office/drawing/2014/main" id="{55EAEB20-50B1-4B0A-A4C7-DA4E9264CDA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72" y="864"/>
              <a:ext cx="1152" cy="134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2" name="Line 24">
              <a:extLst>
                <a:ext uri="{FF2B5EF4-FFF2-40B4-BE49-F238E27FC236}">
                  <a16:creationId xmlns:a16="http://schemas.microsoft.com/office/drawing/2014/main" id="{A9F5BCE9-62FB-4333-A74A-BEE30EB13A2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208" y="816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3" name="Line 25">
              <a:extLst>
                <a:ext uri="{FF2B5EF4-FFF2-40B4-BE49-F238E27FC236}">
                  <a16:creationId xmlns:a16="http://schemas.microsoft.com/office/drawing/2014/main" id="{6E27E184-F791-4029-A196-9DDD9767CB7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04" y="864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4" name="Line 26">
              <a:extLst>
                <a:ext uri="{FF2B5EF4-FFF2-40B4-BE49-F238E27FC236}">
                  <a16:creationId xmlns:a16="http://schemas.microsoft.com/office/drawing/2014/main" id="{0BA97326-EEE9-44E4-9AE4-FA0C3F9CD97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400" y="912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5" name="Line 27">
              <a:extLst>
                <a:ext uri="{FF2B5EF4-FFF2-40B4-BE49-F238E27FC236}">
                  <a16:creationId xmlns:a16="http://schemas.microsoft.com/office/drawing/2014/main" id="{CA538B0B-0FA5-4025-B04C-DA623731F46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112" y="802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6" name="Line 28">
              <a:extLst>
                <a:ext uri="{FF2B5EF4-FFF2-40B4-BE49-F238E27FC236}">
                  <a16:creationId xmlns:a16="http://schemas.microsoft.com/office/drawing/2014/main" id="{61325798-C6D2-4049-AF20-16FF2B028C9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016" y="816"/>
              <a:ext cx="1104" cy="13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7" name="Line 29">
              <a:extLst>
                <a:ext uri="{FF2B5EF4-FFF2-40B4-BE49-F238E27FC236}">
                  <a16:creationId xmlns:a16="http://schemas.microsoft.com/office/drawing/2014/main" id="{DEA7512A-FF10-465F-9954-0CB9D9E2CA3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3" y="960"/>
              <a:ext cx="528" cy="72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8" name="Line 30">
              <a:extLst>
                <a:ext uri="{FF2B5EF4-FFF2-40B4-BE49-F238E27FC236}">
                  <a16:creationId xmlns:a16="http://schemas.microsoft.com/office/drawing/2014/main" id="{78FD051D-AF4E-4A23-BF66-D5D5550B1EA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517" y="816"/>
              <a:ext cx="528" cy="38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49" name="Line 31">
              <a:extLst>
                <a:ext uri="{FF2B5EF4-FFF2-40B4-BE49-F238E27FC236}">
                  <a16:creationId xmlns:a16="http://schemas.microsoft.com/office/drawing/2014/main" id="{7FCA3352-BE01-48EC-8FD0-4735DAB0D4E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688" y="528"/>
              <a:ext cx="3168" cy="379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50" name="Line 32">
              <a:extLst>
                <a:ext uri="{FF2B5EF4-FFF2-40B4-BE49-F238E27FC236}">
                  <a16:creationId xmlns:a16="http://schemas.microsoft.com/office/drawing/2014/main" id="{039C9B1C-384C-42B7-B341-F489EB10F87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-357" y="-288"/>
              <a:ext cx="3265" cy="374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51" name="Line 33">
              <a:extLst>
                <a:ext uri="{FF2B5EF4-FFF2-40B4-BE49-F238E27FC236}">
                  <a16:creationId xmlns:a16="http://schemas.microsoft.com/office/drawing/2014/main" id="{F8DBBF0E-AD69-4842-9AA5-C070CA51895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28" y="-288"/>
              <a:ext cx="2928" cy="81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52" name="Line 34">
              <a:extLst>
                <a:ext uri="{FF2B5EF4-FFF2-40B4-BE49-F238E27FC236}">
                  <a16:creationId xmlns:a16="http://schemas.microsoft.com/office/drawing/2014/main" id="{134BB3E0-60C8-4ACA-A0F4-33D253A679E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-336" y="3456"/>
              <a:ext cx="3024" cy="86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7" name="Text Box 35">
            <a:extLst>
              <a:ext uri="{FF2B5EF4-FFF2-40B4-BE49-F238E27FC236}">
                <a16:creationId xmlns:a16="http://schemas.microsoft.com/office/drawing/2014/main" id="{7F0E47FC-90C6-4B4F-9754-7FDBC9FCAB7C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2888" y="3342"/>
            <a:ext cx="529" cy="7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7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de la plataforma de llenado</a:t>
            </a:r>
          </a:p>
          <a:p>
            <a:pPr algn="l" rtl="0">
              <a:lnSpc>
                <a:spcPts val="10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8" name="Text Box 36">
            <a:extLst>
              <a:ext uri="{FF2B5EF4-FFF2-40B4-BE49-F238E27FC236}">
                <a16:creationId xmlns:a16="http://schemas.microsoft.com/office/drawing/2014/main" id="{4E7D1539-A004-4B2D-813B-BD1495D7EED9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3685" y="2665"/>
            <a:ext cx="569" cy="4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</a:t>
            </a:r>
          </a:p>
          <a:p>
            <a:pPr algn="l" rtl="0">
              <a:lnSpc>
                <a:spcPts val="10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  <a:p>
            <a:pPr algn="l" rtl="0">
              <a:lnSpc>
                <a:spcPts val="10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9" name="Text Box 37">
            <a:extLst>
              <a:ext uri="{FF2B5EF4-FFF2-40B4-BE49-F238E27FC236}">
                <a16:creationId xmlns:a16="http://schemas.microsoft.com/office/drawing/2014/main" id="{595CD6B7-1AEB-41DA-92EB-DEA3177FB5BA}"/>
              </a:ext>
            </a:extLst>
          </xdr:cNvPr>
          <xdr:cNvSpPr txBox="1">
            <a:spLocks noChangeArrowheads="1"/>
          </xdr:cNvSpPr>
        </xdr:nvSpPr>
        <xdr:spPr bwMode="auto">
          <a:xfrm rot="18664446">
            <a:off x="4561" y="1438"/>
            <a:ext cx="547" cy="6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de la plataforma posterior</a:t>
            </a:r>
          </a:p>
          <a:p>
            <a:pPr algn="l" rtl="0">
              <a:lnSpc>
                <a:spcPts val="10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10" name="Text Box 38">
            <a:extLst>
              <a:ext uri="{FF2B5EF4-FFF2-40B4-BE49-F238E27FC236}">
                <a16:creationId xmlns:a16="http://schemas.microsoft.com/office/drawing/2014/main" id="{FEC85BC2-9C56-45BC-B628-40DDD06A6C49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1141" y="3649"/>
            <a:ext cx="969" cy="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de la superficie inferior</a:t>
            </a:r>
          </a:p>
          <a:p>
            <a:pPr algn="l" rtl="0">
              <a:lnSpc>
                <a:spcPts val="8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11" name="Text Box 39">
            <a:extLst>
              <a:ext uri="{FF2B5EF4-FFF2-40B4-BE49-F238E27FC236}">
                <a16:creationId xmlns:a16="http://schemas.microsoft.com/office/drawing/2014/main" id="{25C50CCF-6EE0-4060-A4B8-4D02DB586625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2085" y="2501"/>
            <a:ext cx="405" cy="3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7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del tope</a:t>
            </a:r>
          </a:p>
          <a:p>
            <a:pPr algn="l" rtl="0">
              <a:lnSpc>
                <a:spcPts val="9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12" name="Text Box 40">
            <a:extLst>
              <a:ext uri="{FF2B5EF4-FFF2-40B4-BE49-F238E27FC236}">
                <a16:creationId xmlns:a16="http://schemas.microsoft.com/office/drawing/2014/main" id="{88C6C5B3-85C0-4079-B60E-FF7599D83D48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1819" y="1560"/>
            <a:ext cx="823" cy="3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 de </a:t>
            </a:r>
          </a:p>
          <a:p>
            <a:pPr algn="l" rtl="0">
              <a:lnSpc>
                <a:spcPts val="8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"buffer"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lateral</a:t>
            </a:r>
          </a:p>
        </xdr:txBody>
      </xdr:sp>
      <xdr:sp macro="" textlink="">
        <xdr:nvSpPr>
          <xdr:cNvPr id="13" name="Text Box 41">
            <a:extLst>
              <a:ext uri="{FF2B5EF4-FFF2-40B4-BE49-F238E27FC236}">
                <a16:creationId xmlns:a16="http://schemas.microsoft.com/office/drawing/2014/main" id="{EFF41A67-B383-4FC7-B3CE-7633DE4D9C92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3662" y="538"/>
            <a:ext cx="823" cy="4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 de "buffer" del extremo</a:t>
            </a:r>
          </a:p>
        </xdr:txBody>
      </xdr:sp>
      <xdr:sp macro="" textlink="">
        <xdr:nvSpPr>
          <xdr:cNvPr id="6288" name="Line 42">
            <a:extLst>
              <a:ext uri="{FF2B5EF4-FFF2-40B4-BE49-F238E27FC236}">
                <a16:creationId xmlns:a16="http://schemas.microsoft.com/office/drawing/2014/main" id="{207BE55C-8947-44A4-B5CA-33058EE5DF6F}"/>
              </a:ext>
            </a:extLst>
          </xdr:cNvPr>
          <xdr:cNvSpPr>
            <a:spLocks noChangeShapeType="1"/>
          </xdr:cNvSpPr>
        </xdr:nvSpPr>
        <xdr:spPr bwMode="auto">
          <a:xfrm>
            <a:off x="2496" y="3840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9" name="Line 43">
            <a:extLst>
              <a:ext uri="{FF2B5EF4-FFF2-40B4-BE49-F238E27FC236}">
                <a16:creationId xmlns:a16="http://schemas.microsoft.com/office/drawing/2014/main" id="{96C59A10-6EA5-468D-ABC9-A040B23E975B}"/>
              </a:ext>
            </a:extLst>
          </xdr:cNvPr>
          <xdr:cNvSpPr>
            <a:spLocks noChangeShapeType="1"/>
          </xdr:cNvSpPr>
        </xdr:nvSpPr>
        <xdr:spPr bwMode="auto">
          <a:xfrm>
            <a:off x="4848" y="1104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0" name="Line 44">
            <a:extLst>
              <a:ext uri="{FF2B5EF4-FFF2-40B4-BE49-F238E27FC236}">
                <a16:creationId xmlns:a16="http://schemas.microsoft.com/office/drawing/2014/main" id="{2BF95B24-8FAE-42D4-9B97-9E03855A3E04}"/>
              </a:ext>
            </a:extLst>
          </xdr:cNvPr>
          <xdr:cNvSpPr>
            <a:spLocks noChangeShapeType="1"/>
          </xdr:cNvSpPr>
        </xdr:nvSpPr>
        <xdr:spPr bwMode="auto">
          <a:xfrm>
            <a:off x="4128" y="1968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1" name="Line 45">
            <a:extLst>
              <a:ext uri="{FF2B5EF4-FFF2-40B4-BE49-F238E27FC236}">
                <a16:creationId xmlns:a16="http://schemas.microsoft.com/office/drawing/2014/main" id="{552DEE98-F829-48C2-9776-03537BC7286B}"/>
              </a:ext>
            </a:extLst>
          </xdr:cNvPr>
          <xdr:cNvSpPr>
            <a:spLocks noChangeShapeType="1"/>
          </xdr:cNvSpPr>
        </xdr:nvSpPr>
        <xdr:spPr bwMode="auto">
          <a:xfrm>
            <a:off x="3090" y="3186"/>
            <a:ext cx="38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2" name="Line 46">
            <a:extLst>
              <a:ext uri="{FF2B5EF4-FFF2-40B4-BE49-F238E27FC236}">
                <a16:creationId xmlns:a16="http://schemas.microsoft.com/office/drawing/2014/main" id="{79E8DDEC-B1D1-4D0B-B762-10382AECB865}"/>
              </a:ext>
            </a:extLst>
          </xdr:cNvPr>
          <xdr:cNvSpPr>
            <a:spLocks noChangeShapeType="1"/>
          </xdr:cNvSpPr>
        </xdr:nvSpPr>
        <xdr:spPr bwMode="auto">
          <a:xfrm flipH="1">
            <a:off x="3264" y="2784"/>
            <a:ext cx="432" cy="4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3" name="Line 47">
            <a:extLst>
              <a:ext uri="{FF2B5EF4-FFF2-40B4-BE49-F238E27FC236}">
                <a16:creationId xmlns:a16="http://schemas.microsoft.com/office/drawing/2014/main" id="{28D12E95-D4C3-401D-BFE1-E5628590C4C5}"/>
              </a:ext>
            </a:extLst>
          </xdr:cNvPr>
          <xdr:cNvSpPr>
            <a:spLocks noChangeShapeType="1"/>
          </xdr:cNvSpPr>
        </xdr:nvSpPr>
        <xdr:spPr bwMode="auto">
          <a:xfrm flipV="1">
            <a:off x="4080" y="2064"/>
            <a:ext cx="240" cy="28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4" name="Line 48">
            <a:extLst>
              <a:ext uri="{FF2B5EF4-FFF2-40B4-BE49-F238E27FC236}">
                <a16:creationId xmlns:a16="http://schemas.microsoft.com/office/drawing/2014/main" id="{B06316C8-194F-4F27-94F9-E5D615733CB1}"/>
              </a:ext>
            </a:extLst>
          </xdr:cNvPr>
          <xdr:cNvSpPr>
            <a:spLocks noChangeShapeType="1"/>
          </xdr:cNvSpPr>
        </xdr:nvSpPr>
        <xdr:spPr bwMode="auto">
          <a:xfrm flipH="1">
            <a:off x="4368" y="1776"/>
            <a:ext cx="192" cy="24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5" name="Line 49">
            <a:extLst>
              <a:ext uri="{FF2B5EF4-FFF2-40B4-BE49-F238E27FC236}">
                <a16:creationId xmlns:a16="http://schemas.microsoft.com/office/drawing/2014/main" id="{21E26A97-26BB-4597-B2E5-D126E2E117CE}"/>
              </a:ext>
            </a:extLst>
          </xdr:cNvPr>
          <xdr:cNvSpPr>
            <a:spLocks noChangeShapeType="1"/>
          </xdr:cNvSpPr>
        </xdr:nvSpPr>
        <xdr:spPr bwMode="auto">
          <a:xfrm flipV="1">
            <a:off x="4896" y="1200"/>
            <a:ext cx="144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6" name="Line 50">
            <a:extLst>
              <a:ext uri="{FF2B5EF4-FFF2-40B4-BE49-F238E27FC236}">
                <a16:creationId xmlns:a16="http://schemas.microsoft.com/office/drawing/2014/main" id="{1E19EDC8-9F69-4AD9-9789-D1BF4CE436F9}"/>
              </a:ext>
            </a:extLst>
          </xdr:cNvPr>
          <xdr:cNvSpPr>
            <a:spLocks noChangeShapeType="1"/>
          </xdr:cNvSpPr>
        </xdr:nvSpPr>
        <xdr:spPr bwMode="auto">
          <a:xfrm flipV="1">
            <a:off x="2544" y="3906"/>
            <a:ext cx="144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7" name="Line 51">
            <a:extLst>
              <a:ext uri="{FF2B5EF4-FFF2-40B4-BE49-F238E27FC236}">
                <a16:creationId xmlns:a16="http://schemas.microsoft.com/office/drawing/2014/main" id="{68B87FD1-19B7-443A-BD80-2F0494DD0837}"/>
              </a:ext>
            </a:extLst>
          </xdr:cNvPr>
          <xdr:cNvSpPr>
            <a:spLocks noChangeShapeType="1"/>
          </xdr:cNvSpPr>
        </xdr:nvSpPr>
        <xdr:spPr bwMode="auto">
          <a:xfrm flipH="1">
            <a:off x="2208" y="3840"/>
            <a:ext cx="192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8" name="Line 52">
            <a:extLst>
              <a:ext uri="{FF2B5EF4-FFF2-40B4-BE49-F238E27FC236}">
                <a16:creationId xmlns:a16="http://schemas.microsoft.com/office/drawing/2014/main" id="{AA104CFC-B13B-45AE-89B6-18E1EF558704}"/>
              </a:ext>
            </a:extLst>
          </xdr:cNvPr>
          <xdr:cNvSpPr>
            <a:spLocks noChangeShapeType="1"/>
          </xdr:cNvSpPr>
        </xdr:nvSpPr>
        <xdr:spPr bwMode="auto">
          <a:xfrm flipH="1">
            <a:off x="768" y="3408"/>
            <a:ext cx="192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9" name="Line 53">
            <a:extLst>
              <a:ext uri="{FF2B5EF4-FFF2-40B4-BE49-F238E27FC236}">
                <a16:creationId xmlns:a16="http://schemas.microsoft.com/office/drawing/2014/main" id="{427CCB87-1C9B-4845-9B56-EC80EFF68DD0}"/>
              </a:ext>
            </a:extLst>
          </xdr:cNvPr>
          <xdr:cNvSpPr>
            <a:spLocks noChangeShapeType="1"/>
          </xdr:cNvSpPr>
        </xdr:nvSpPr>
        <xdr:spPr bwMode="auto">
          <a:xfrm>
            <a:off x="1728" y="3792"/>
            <a:ext cx="528" cy="14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0" name="Line 54">
            <a:extLst>
              <a:ext uri="{FF2B5EF4-FFF2-40B4-BE49-F238E27FC236}">
                <a16:creationId xmlns:a16="http://schemas.microsoft.com/office/drawing/2014/main" id="{AA01365F-316F-4827-9508-D33BC500D5E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64" y="3504"/>
            <a:ext cx="336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1" name="Line 55">
            <a:extLst>
              <a:ext uri="{FF2B5EF4-FFF2-40B4-BE49-F238E27FC236}">
                <a16:creationId xmlns:a16="http://schemas.microsoft.com/office/drawing/2014/main" id="{08CAF0A8-AA13-46CB-A593-3B70B0519C3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016" y="2496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2" name="Line 56">
            <a:extLst>
              <a:ext uri="{FF2B5EF4-FFF2-40B4-BE49-F238E27FC236}">
                <a16:creationId xmlns:a16="http://schemas.microsoft.com/office/drawing/2014/main" id="{F3469CB5-8020-4F3A-8A4C-162D520C508B}"/>
              </a:ext>
            </a:extLst>
          </xdr:cNvPr>
          <xdr:cNvSpPr>
            <a:spLocks noChangeShapeType="1"/>
          </xdr:cNvSpPr>
        </xdr:nvSpPr>
        <xdr:spPr bwMode="auto">
          <a:xfrm>
            <a:off x="2400" y="2688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3" name="Line 57">
            <a:extLst>
              <a:ext uri="{FF2B5EF4-FFF2-40B4-BE49-F238E27FC236}">
                <a16:creationId xmlns:a16="http://schemas.microsoft.com/office/drawing/2014/main" id="{6EE5AFD2-D699-4164-AF7E-4F6840ACE85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728" y="1584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4" name="Line 58">
            <a:extLst>
              <a:ext uri="{FF2B5EF4-FFF2-40B4-BE49-F238E27FC236}">
                <a16:creationId xmlns:a16="http://schemas.microsoft.com/office/drawing/2014/main" id="{D49E4CF7-6BE8-4BCD-A49B-EF192908ABD1}"/>
              </a:ext>
            </a:extLst>
          </xdr:cNvPr>
          <xdr:cNvSpPr>
            <a:spLocks noChangeShapeType="1"/>
          </xdr:cNvSpPr>
        </xdr:nvSpPr>
        <xdr:spPr bwMode="auto">
          <a:xfrm>
            <a:off x="2112" y="1776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5" name="Line 59">
            <a:extLst>
              <a:ext uri="{FF2B5EF4-FFF2-40B4-BE49-F238E27FC236}">
                <a16:creationId xmlns:a16="http://schemas.microsoft.com/office/drawing/2014/main" id="{27DBDC06-053E-4FA7-89DC-22C244EB2DED}"/>
              </a:ext>
            </a:extLst>
          </xdr:cNvPr>
          <xdr:cNvSpPr>
            <a:spLocks noChangeShapeType="1"/>
          </xdr:cNvSpPr>
        </xdr:nvSpPr>
        <xdr:spPr bwMode="auto">
          <a:xfrm flipV="1">
            <a:off x="4280" y="551"/>
            <a:ext cx="240" cy="38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6" name="Line 60">
            <a:extLst>
              <a:ext uri="{FF2B5EF4-FFF2-40B4-BE49-F238E27FC236}">
                <a16:creationId xmlns:a16="http://schemas.microsoft.com/office/drawing/2014/main" id="{487EF1A5-2549-4887-A35C-F04E4770B37F}"/>
              </a:ext>
            </a:extLst>
          </xdr:cNvPr>
          <xdr:cNvSpPr>
            <a:spLocks noChangeShapeType="1"/>
          </xdr:cNvSpPr>
        </xdr:nvSpPr>
        <xdr:spPr bwMode="auto">
          <a:xfrm>
            <a:off x="4512" y="3024"/>
            <a:ext cx="0" cy="528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7" name="Line 61">
            <a:extLst>
              <a:ext uri="{FF2B5EF4-FFF2-40B4-BE49-F238E27FC236}">
                <a16:creationId xmlns:a16="http://schemas.microsoft.com/office/drawing/2014/main" id="{CE786D29-FC62-4251-BDD5-F6AB7A8202F8}"/>
              </a:ext>
            </a:extLst>
          </xdr:cNvPr>
          <xdr:cNvSpPr>
            <a:spLocks noChangeShapeType="1"/>
          </xdr:cNvSpPr>
        </xdr:nvSpPr>
        <xdr:spPr bwMode="auto">
          <a:xfrm>
            <a:off x="5088" y="3189"/>
            <a:ext cx="0" cy="528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8" name="Line 62">
            <a:extLst>
              <a:ext uri="{FF2B5EF4-FFF2-40B4-BE49-F238E27FC236}">
                <a16:creationId xmlns:a16="http://schemas.microsoft.com/office/drawing/2014/main" id="{59522685-07A2-45E1-B5D7-15B26C420866}"/>
              </a:ext>
            </a:extLst>
          </xdr:cNvPr>
          <xdr:cNvSpPr>
            <a:spLocks noChangeShapeType="1"/>
          </xdr:cNvSpPr>
        </xdr:nvSpPr>
        <xdr:spPr bwMode="auto">
          <a:xfrm>
            <a:off x="4512" y="3004"/>
            <a:ext cx="576" cy="192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9" name="Arc 63">
            <a:extLst>
              <a:ext uri="{FF2B5EF4-FFF2-40B4-BE49-F238E27FC236}">
                <a16:creationId xmlns:a16="http://schemas.microsoft.com/office/drawing/2014/main" id="{0EEB874E-C461-466A-90CE-898D489BC622}"/>
              </a:ext>
            </a:extLst>
          </xdr:cNvPr>
          <xdr:cNvSpPr>
            <a:spLocks/>
          </xdr:cNvSpPr>
        </xdr:nvSpPr>
        <xdr:spPr bwMode="auto">
          <a:xfrm rot="-1673837">
            <a:off x="4599" y="2896"/>
            <a:ext cx="439" cy="458"/>
          </a:xfrm>
          <a:custGeom>
            <a:avLst/>
            <a:gdLst>
              <a:gd name="T0" fmla="*/ 0 w 21246"/>
              <a:gd name="T1" fmla="*/ 0 h 21487"/>
              <a:gd name="T2" fmla="*/ 0 w 21246"/>
              <a:gd name="T3" fmla="*/ 0 h 21487"/>
              <a:gd name="T4" fmla="*/ 0 w 21246"/>
              <a:gd name="T5" fmla="*/ 0 h 21487"/>
              <a:gd name="T6" fmla="*/ 0 60000 65536"/>
              <a:gd name="T7" fmla="*/ 0 60000 65536"/>
              <a:gd name="T8" fmla="*/ 0 60000 65536"/>
              <a:gd name="T9" fmla="*/ 0 w 21246"/>
              <a:gd name="T10" fmla="*/ 0 h 21487"/>
              <a:gd name="T11" fmla="*/ 21246 w 21246"/>
              <a:gd name="T12" fmla="*/ 21487 h 2148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246" h="21487" fill="none" extrusionOk="0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</a:path>
              <a:path w="21246" h="21487" stroke="0" extrusionOk="0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10" name="Line 64">
            <a:extLst>
              <a:ext uri="{FF2B5EF4-FFF2-40B4-BE49-F238E27FC236}">
                <a16:creationId xmlns:a16="http://schemas.microsoft.com/office/drawing/2014/main" id="{400FBAAE-4527-4632-959D-F28D83C05CBC}"/>
              </a:ext>
            </a:extLst>
          </xdr:cNvPr>
          <xdr:cNvSpPr>
            <a:spLocks noChangeShapeType="1"/>
          </xdr:cNvSpPr>
        </xdr:nvSpPr>
        <xdr:spPr bwMode="auto">
          <a:xfrm>
            <a:off x="4512" y="3552"/>
            <a:ext cx="576" cy="192"/>
          </a:xfrm>
          <a:prstGeom prst="line">
            <a:avLst/>
          </a:prstGeom>
          <a:noFill/>
          <a:ln w="381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65">
            <a:extLst>
              <a:ext uri="{FF2B5EF4-FFF2-40B4-BE49-F238E27FC236}">
                <a16:creationId xmlns:a16="http://schemas.microsoft.com/office/drawing/2014/main" id="{D1B85FB1-5B32-4CDB-9A03-79BEF2F1BCC6}"/>
              </a:ext>
            </a:extLst>
          </xdr:cNvPr>
          <xdr:cNvSpPr txBox="1">
            <a:spLocks noChangeArrowheads="1"/>
          </xdr:cNvSpPr>
        </xdr:nvSpPr>
        <xdr:spPr bwMode="auto">
          <a:xfrm rot="1396374">
            <a:off x="4574" y="3958"/>
            <a:ext cx="614" cy="3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700"/>
              </a:lnSpc>
              <a:defRPr sz="1000"/>
            </a:pPr>
            <a:r>
              <a:rPr lang="es-ES_tradnl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del tope</a:t>
            </a:r>
          </a:p>
          <a:p>
            <a:pPr algn="l" rtl="0">
              <a:lnSpc>
                <a:spcPts val="800"/>
              </a:lnSpc>
              <a:defRPr sz="1000"/>
            </a:pPr>
            <a:endPara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6312" name="Line 66">
            <a:extLst>
              <a:ext uri="{FF2B5EF4-FFF2-40B4-BE49-F238E27FC236}">
                <a16:creationId xmlns:a16="http://schemas.microsoft.com/office/drawing/2014/main" id="{51F8C51E-2C90-4336-BE74-5BCADFCA919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12" y="3936"/>
            <a:ext cx="96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3" name="Line 67">
            <a:extLst>
              <a:ext uri="{FF2B5EF4-FFF2-40B4-BE49-F238E27FC236}">
                <a16:creationId xmlns:a16="http://schemas.microsoft.com/office/drawing/2014/main" id="{D6A1AC8E-642B-41EC-BA1C-C42D5D2559A9}"/>
              </a:ext>
            </a:extLst>
          </xdr:cNvPr>
          <xdr:cNvSpPr>
            <a:spLocks noChangeShapeType="1"/>
          </xdr:cNvSpPr>
        </xdr:nvSpPr>
        <xdr:spPr bwMode="auto">
          <a:xfrm>
            <a:off x="4896" y="4128"/>
            <a:ext cx="144" cy="4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4" name="Line 68">
            <a:extLst>
              <a:ext uri="{FF2B5EF4-FFF2-40B4-BE49-F238E27FC236}">
                <a16:creationId xmlns:a16="http://schemas.microsoft.com/office/drawing/2014/main" id="{68AC6717-FECA-448B-91EA-AD53B3C4AEFC}"/>
              </a:ext>
            </a:extLst>
          </xdr:cNvPr>
          <xdr:cNvSpPr>
            <a:spLocks noChangeShapeType="1"/>
          </xdr:cNvSpPr>
        </xdr:nvSpPr>
        <xdr:spPr bwMode="auto">
          <a:xfrm>
            <a:off x="5184" y="3216"/>
            <a:ext cx="2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5" name="Line 69">
            <a:extLst>
              <a:ext uri="{FF2B5EF4-FFF2-40B4-BE49-F238E27FC236}">
                <a16:creationId xmlns:a16="http://schemas.microsoft.com/office/drawing/2014/main" id="{E835F9EB-C00C-4EDA-A946-73E9D5BBCFBB}"/>
              </a:ext>
            </a:extLst>
          </xdr:cNvPr>
          <xdr:cNvSpPr>
            <a:spLocks noChangeShapeType="1"/>
          </xdr:cNvSpPr>
        </xdr:nvSpPr>
        <xdr:spPr bwMode="auto">
          <a:xfrm>
            <a:off x="5184" y="3744"/>
            <a:ext cx="2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6" name="Line 70">
            <a:extLst>
              <a:ext uri="{FF2B5EF4-FFF2-40B4-BE49-F238E27FC236}">
                <a16:creationId xmlns:a16="http://schemas.microsoft.com/office/drawing/2014/main" id="{DC1C7271-6771-48C1-952D-FF9EF8CEA2FC}"/>
              </a:ext>
            </a:extLst>
          </xdr:cNvPr>
          <xdr:cNvSpPr>
            <a:spLocks noChangeShapeType="1"/>
          </xdr:cNvSpPr>
        </xdr:nvSpPr>
        <xdr:spPr bwMode="auto">
          <a:xfrm>
            <a:off x="4944" y="2964"/>
            <a:ext cx="5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7" name="Line 71">
            <a:extLst>
              <a:ext uri="{FF2B5EF4-FFF2-40B4-BE49-F238E27FC236}">
                <a16:creationId xmlns:a16="http://schemas.microsoft.com/office/drawing/2014/main" id="{8535D7CD-D0AB-432C-BBEC-FC44801DF899}"/>
              </a:ext>
            </a:extLst>
          </xdr:cNvPr>
          <xdr:cNvSpPr>
            <a:spLocks noChangeShapeType="1"/>
          </xdr:cNvSpPr>
        </xdr:nvSpPr>
        <xdr:spPr bwMode="auto">
          <a:xfrm>
            <a:off x="5088" y="3792"/>
            <a:ext cx="0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8" name="Line 72">
            <a:extLst>
              <a:ext uri="{FF2B5EF4-FFF2-40B4-BE49-F238E27FC236}">
                <a16:creationId xmlns:a16="http://schemas.microsoft.com/office/drawing/2014/main" id="{132B1BE8-A0D1-4F80-8FEE-9848FF9F78A6}"/>
              </a:ext>
            </a:extLst>
          </xdr:cNvPr>
          <xdr:cNvSpPr>
            <a:spLocks noChangeShapeType="1"/>
          </xdr:cNvSpPr>
        </xdr:nvSpPr>
        <xdr:spPr bwMode="auto">
          <a:xfrm>
            <a:off x="4500" y="3600"/>
            <a:ext cx="0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Text Box 73">
            <a:extLst>
              <a:ext uri="{FF2B5EF4-FFF2-40B4-BE49-F238E27FC236}">
                <a16:creationId xmlns:a16="http://schemas.microsoft.com/office/drawing/2014/main" id="{5FA5134C-AD4C-4829-B972-E8FD16358F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76" y="3362"/>
            <a:ext cx="481" cy="3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Profundidad de la pila</a:t>
            </a:r>
          </a:p>
        </xdr:txBody>
      </xdr:sp>
      <xdr:sp macro="" textlink="">
        <xdr:nvSpPr>
          <xdr:cNvPr id="46" name="Text Box 74">
            <a:extLst>
              <a:ext uri="{FF2B5EF4-FFF2-40B4-BE49-F238E27FC236}">
                <a16:creationId xmlns:a16="http://schemas.microsoft.com/office/drawing/2014/main" id="{96538704-76CC-438F-A3BD-3D7C190439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88" y="2949"/>
            <a:ext cx="481" cy="2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de la cúpula</a:t>
            </a:r>
          </a:p>
        </xdr:txBody>
      </xdr:sp>
      <xdr:sp macro="" textlink="">
        <xdr:nvSpPr>
          <xdr:cNvPr id="6321" name="Line 75">
            <a:extLst>
              <a:ext uri="{FF2B5EF4-FFF2-40B4-BE49-F238E27FC236}">
                <a16:creationId xmlns:a16="http://schemas.microsoft.com/office/drawing/2014/main" id="{83A336AD-4762-45F3-B991-F033198AFE19}"/>
              </a:ext>
            </a:extLst>
          </xdr:cNvPr>
          <xdr:cNvSpPr>
            <a:spLocks noChangeShapeType="1"/>
          </xdr:cNvSpPr>
        </xdr:nvSpPr>
        <xdr:spPr bwMode="auto">
          <a:xfrm>
            <a:off x="5232" y="2688"/>
            <a:ext cx="0" cy="28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2" name="Line 76">
            <a:extLst>
              <a:ext uri="{FF2B5EF4-FFF2-40B4-BE49-F238E27FC236}">
                <a16:creationId xmlns:a16="http://schemas.microsoft.com/office/drawing/2014/main" id="{B1D110F1-6179-4934-B395-FFA80556B652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0" y="3216"/>
            <a:ext cx="0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3" name="Line 77">
            <a:extLst>
              <a:ext uri="{FF2B5EF4-FFF2-40B4-BE49-F238E27FC236}">
                <a16:creationId xmlns:a16="http://schemas.microsoft.com/office/drawing/2014/main" id="{14DB7BE4-A5ED-4103-B100-FC10FB10B447}"/>
              </a:ext>
            </a:extLst>
          </xdr:cNvPr>
          <xdr:cNvSpPr>
            <a:spLocks noChangeShapeType="1"/>
          </xdr:cNvSpPr>
        </xdr:nvSpPr>
        <xdr:spPr bwMode="auto">
          <a:xfrm>
            <a:off x="5280" y="3648"/>
            <a:ext cx="0" cy="9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352425</xdr:colOff>
      <xdr:row>33</xdr:row>
      <xdr:rowOff>104775</xdr:rowOff>
    </xdr:from>
    <xdr:to>
      <xdr:col>26</xdr:col>
      <xdr:colOff>180975</xdr:colOff>
      <xdr:row>41</xdr:row>
      <xdr:rowOff>171450</xdr:rowOff>
    </xdr:to>
    <xdr:sp macro="" textlink="">
      <xdr:nvSpPr>
        <xdr:cNvPr id="7271" name="Freeform 2">
          <a:extLst>
            <a:ext uri="{FF2B5EF4-FFF2-40B4-BE49-F238E27FC236}">
              <a16:creationId xmlns:a16="http://schemas.microsoft.com/office/drawing/2014/main" id="{7C27ADBE-5BB5-4CE3-96F3-DC0851A065DB}"/>
            </a:ext>
          </a:extLst>
        </xdr:cNvPr>
        <xdr:cNvSpPr>
          <a:spLocks/>
        </xdr:cNvSpPr>
      </xdr:nvSpPr>
      <xdr:spPr bwMode="auto">
        <a:xfrm>
          <a:off x="21431250" y="6181725"/>
          <a:ext cx="876300" cy="1666875"/>
        </a:xfrm>
        <a:custGeom>
          <a:avLst/>
          <a:gdLst>
            <a:gd name="T0" fmla="*/ 0 w 576"/>
            <a:gd name="T1" fmla="*/ 2147483647 h 768"/>
            <a:gd name="T2" fmla="*/ 0 w 576"/>
            <a:gd name="T3" fmla="*/ 2147483647 h 768"/>
            <a:gd name="T4" fmla="*/ 2147483647 w 576"/>
            <a:gd name="T5" fmla="*/ 2147483647 h 768"/>
            <a:gd name="T6" fmla="*/ 2147483647 w 576"/>
            <a:gd name="T7" fmla="*/ 2147483647 h 768"/>
            <a:gd name="T8" fmla="*/ 2147483647 w 576"/>
            <a:gd name="T9" fmla="*/ 2147483647 h 768"/>
            <a:gd name="T10" fmla="*/ 2147483647 w 576"/>
            <a:gd name="T11" fmla="*/ 2147483647 h 768"/>
            <a:gd name="T12" fmla="*/ 2147483647 w 576"/>
            <a:gd name="T13" fmla="*/ 0 h 768"/>
            <a:gd name="T14" fmla="*/ 2147483647 w 576"/>
            <a:gd name="T15" fmla="*/ 0 h 768"/>
            <a:gd name="T16" fmla="*/ 0 w 576"/>
            <a:gd name="T17" fmla="*/ 2147483647 h 76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576"/>
            <a:gd name="T28" fmla="*/ 0 h 768"/>
            <a:gd name="T29" fmla="*/ 576 w 576"/>
            <a:gd name="T30" fmla="*/ 768 h 76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576" h="768">
              <a:moveTo>
                <a:pt x="0" y="48"/>
              </a:moveTo>
              <a:lnTo>
                <a:pt x="0" y="576"/>
              </a:lnTo>
              <a:lnTo>
                <a:pt x="576" y="768"/>
              </a:lnTo>
              <a:lnTo>
                <a:pt x="576" y="192"/>
              </a:lnTo>
              <a:lnTo>
                <a:pt x="480" y="96"/>
              </a:lnTo>
              <a:lnTo>
                <a:pt x="384" y="48"/>
              </a:lnTo>
              <a:lnTo>
                <a:pt x="240" y="0"/>
              </a:lnTo>
              <a:lnTo>
                <a:pt x="96" y="0"/>
              </a:lnTo>
              <a:lnTo>
                <a:pt x="0" y="48"/>
              </a:lnTo>
              <a:close/>
            </a:path>
          </a:pathLst>
        </a:custGeom>
        <a:solidFill>
          <a:srgbClr val="0099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581025</xdr:colOff>
      <xdr:row>0</xdr:row>
      <xdr:rowOff>0</xdr:rowOff>
    </xdr:from>
    <xdr:to>
      <xdr:col>28</xdr:col>
      <xdr:colOff>0</xdr:colOff>
      <xdr:row>54</xdr:row>
      <xdr:rowOff>0</xdr:rowOff>
    </xdr:to>
    <xdr:sp macro="" textlink="">
      <xdr:nvSpPr>
        <xdr:cNvPr id="7272" name="Freeform 3">
          <a:extLst>
            <a:ext uri="{FF2B5EF4-FFF2-40B4-BE49-F238E27FC236}">
              <a16:creationId xmlns:a16="http://schemas.microsoft.com/office/drawing/2014/main" id="{717CE2F7-5B30-4B52-B3E6-3EF8C68D86EF}"/>
            </a:ext>
          </a:extLst>
        </xdr:cNvPr>
        <xdr:cNvSpPr>
          <a:spLocks/>
        </xdr:cNvSpPr>
      </xdr:nvSpPr>
      <xdr:spPr bwMode="auto">
        <a:xfrm>
          <a:off x="12515850" y="0"/>
          <a:ext cx="10677525" cy="9896475"/>
        </a:xfrm>
        <a:custGeom>
          <a:avLst/>
          <a:gdLst>
            <a:gd name="T0" fmla="*/ 0 w 5673"/>
            <a:gd name="T1" fmla="*/ 2147483647 h 4126"/>
            <a:gd name="T2" fmla="*/ 2147483647 w 5673"/>
            <a:gd name="T3" fmla="*/ 0 h 4126"/>
            <a:gd name="T4" fmla="*/ 2147483647 w 5673"/>
            <a:gd name="T5" fmla="*/ 2147483647 h 4126"/>
            <a:gd name="T6" fmla="*/ 2147483647 w 5673"/>
            <a:gd name="T7" fmla="*/ 2147483647 h 4126"/>
            <a:gd name="T8" fmla="*/ 0 w 5673"/>
            <a:gd name="T9" fmla="*/ 2147483647 h 41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673"/>
            <a:gd name="T16" fmla="*/ 0 h 4126"/>
            <a:gd name="T17" fmla="*/ 5673 w 5673"/>
            <a:gd name="T18" fmla="*/ 4126 h 41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673" h="4126">
              <a:moveTo>
                <a:pt x="0" y="3339"/>
              </a:moveTo>
              <a:lnTo>
                <a:pt x="2985" y="0"/>
              </a:lnTo>
              <a:lnTo>
                <a:pt x="5673" y="720"/>
              </a:lnTo>
              <a:lnTo>
                <a:pt x="2779" y="4126"/>
              </a:lnTo>
              <a:lnTo>
                <a:pt x="0" y="3339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8</xdr:row>
      <xdr:rowOff>19050</xdr:rowOff>
    </xdr:from>
    <xdr:to>
      <xdr:col>26</xdr:col>
      <xdr:colOff>381000</xdr:colOff>
      <xdr:row>42</xdr:row>
      <xdr:rowOff>95250</xdr:rowOff>
    </xdr:to>
    <xdr:sp macro="" textlink="">
      <xdr:nvSpPr>
        <xdr:cNvPr id="7273" name="Freeform 4">
          <a:extLst>
            <a:ext uri="{FF2B5EF4-FFF2-40B4-BE49-F238E27FC236}">
              <a16:creationId xmlns:a16="http://schemas.microsoft.com/office/drawing/2014/main" id="{03F523AD-6CA6-4B35-AC58-305840000F8F}"/>
            </a:ext>
          </a:extLst>
        </xdr:cNvPr>
        <xdr:cNvSpPr>
          <a:spLocks/>
        </xdr:cNvSpPr>
      </xdr:nvSpPr>
      <xdr:spPr bwMode="auto">
        <a:xfrm>
          <a:off x="15078075" y="1400175"/>
          <a:ext cx="7429500" cy="6572250"/>
        </a:xfrm>
        <a:custGeom>
          <a:avLst/>
          <a:gdLst>
            <a:gd name="T0" fmla="*/ 0 w 3813"/>
            <a:gd name="T1" fmla="*/ 2147483647 h 3079"/>
            <a:gd name="T2" fmla="*/ 2147483647 w 3813"/>
            <a:gd name="T3" fmla="*/ 0 h 3079"/>
            <a:gd name="T4" fmla="*/ 2147483647 w 3813"/>
            <a:gd name="T5" fmla="*/ 2147483647 h 3079"/>
            <a:gd name="T6" fmla="*/ 2147483647 w 3813"/>
            <a:gd name="T7" fmla="*/ 2147483647 h 3079"/>
            <a:gd name="T8" fmla="*/ 0 w 3813"/>
            <a:gd name="T9" fmla="*/ 2147483647 h 307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813"/>
            <a:gd name="T16" fmla="*/ 0 h 3079"/>
            <a:gd name="T17" fmla="*/ 3813 w 3813"/>
            <a:gd name="T18" fmla="*/ 3079 h 307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813" h="3079">
              <a:moveTo>
                <a:pt x="0" y="2647"/>
              </a:moveTo>
              <a:lnTo>
                <a:pt x="2331" y="0"/>
              </a:lnTo>
              <a:lnTo>
                <a:pt x="3813" y="366"/>
              </a:lnTo>
              <a:lnTo>
                <a:pt x="1488" y="3079"/>
              </a:lnTo>
              <a:lnTo>
                <a:pt x="0" y="2647"/>
              </a:lnTo>
              <a:close/>
            </a:path>
          </a:pathLst>
        </a:custGeom>
        <a:solidFill>
          <a:srgbClr val="0099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27</xdr:row>
      <xdr:rowOff>19050</xdr:rowOff>
    </xdr:from>
    <xdr:to>
      <xdr:col>17</xdr:col>
      <xdr:colOff>361950</xdr:colOff>
      <xdr:row>32</xdr:row>
      <xdr:rowOff>38100</xdr:rowOff>
    </xdr:to>
    <xdr:sp macro="" textlink="">
      <xdr:nvSpPr>
        <xdr:cNvPr id="7274" name="Line 6">
          <a:extLst>
            <a:ext uri="{FF2B5EF4-FFF2-40B4-BE49-F238E27FC236}">
              <a16:creationId xmlns:a16="http://schemas.microsoft.com/office/drawing/2014/main" id="{51E06599-A1F4-41AD-A6FC-DC64517F5E79}"/>
            </a:ext>
          </a:extLst>
        </xdr:cNvPr>
        <xdr:cNvSpPr>
          <a:spLocks noChangeShapeType="1"/>
        </xdr:cNvSpPr>
      </xdr:nvSpPr>
      <xdr:spPr bwMode="auto">
        <a:xfrm>
          <a:off x="17173575" y="4895850"/>
          <a:ext cx="0" cy="1019175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190500</xdr:colOff>
      <xdr:row>28</xdr:row>
      <xdr:rowOff>133350</xdr:rowOff>
    </xdr:from>
    <xdr:to>
      <xdr:col>19</xdr:col>
      <xdr:colOff>190500</xdr:colOff>
      <xdr:row>33</xdr:row>
      <xdr:rowOff>161925</xdr:rowOff>
    </xdr:to>
    <xdr:sp macro="" textlink="">
      <xdr:nvSpPr>
        <xdr:cNvPr id="7275" name="Line 7">
          <a:extLst>
            <a:ext uri="{FF2B5EF4-FFF2-40B4-BE49-F238E27FC236}">
              <a16:creationId xmlns:a16="http://schemas.microsoft.com/office/drawing/2014/main" id="{B45599D0-31F3-4FA9-BBC3-9A3F106A3A65}"/>
            </a:ext>
          </a:extLst>
        </xdr:cNvPr>
        <xdr:cNvSpPr>
          <a:spLocks noChangeShapeType="1"/>
        </xdr:cNvSpPr>
      </xdr:nvSpPr>
      <xdr:spPr bwMode="auto">
        <a:xfrm>
          <a:off x="18221325" y="5210175"/>
          <a:ext cx="0" cy="1028700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30</xdr:row>
      <xdr:rowOff>161925</xdr:rowOff>
    </xdr:from>
    <xdr:to>
      <xdr:col>20</xdr:col>
      <xdr:colOff>542925</xdr:colOff>
      <xdr:row>35</xdr:row>
      <xdr:rowOff>95250</xdr:rowOff>
    </xdr:to>
    <xdr:sp macro="" textlink="">
      <xdr:nvSpPr>
        <xdr:cNvPr id="7276" name="Line 8">
          <a:extLst>
            <a:ext uri="{FF2B5EF4-FFF2-40B4-BE49-F238E27FC236}">
              <a16:creationId xmlns:a16="http://schemas.microsoft.com/office/drawing/2014/main" id="{9BD7C1E7-04C0-4D6D-9CE8-3239671A7FAC}"/>
            </a:ext>
          </a:extLst>
        </xdr:cNvPr>
        <xdr:cNvSpPr>
          <a:spLocks noChangeShapeType="1"/>
        </xdr:cNvSpPr>
      </xdr:nvSpPr>
      <xdr:spPr bwMode="auto">
        <a:xfrm>
          <a:off x="16211550" y="5638800"/>
          <a:ext cx="2971800" cy="933450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361950</xdr:colOff>
      <xdr:row>26</xdr:row>
      <xdr:rowOff>180975</xdr:rowOff>
    </xdr:from>
    <xdr:to>
      <xdr:col>19</xdr:col>
      <xdr:colOff>190500</xdr:colOff>
      <xdr:row>28</xdr:row>
      <xdr:rowOff>152400</xdr:rowOff>
    </xdr:to>
    <xdr:sp macro="" textlink="">
      <xdr:nvSpPr>
        <xdr:cNvPr id="7277" name="Line 9">
          <a:extLst>
            <a:ext uri="{FF2B5EF4-FFF2-40B4-BE49-F238E27FC236}">
              <a16:creationId xmlns:a16="http://schemas.microsoft.com/office/drawing/2014/main" id="{02436DC1-63CD-41FE-83D8-1AA3B6134A9E}"/>
            </a:ext>
          </a:extLst>
        </xdr:cNvPr>
        <xdr:cNvSpPr>
          <a:spLocks noChangeShapeType="1"/>
        </xdr:cNvSpPr>
      </xdr:nvSpPr>
      <xdr:spPr bwMode="auto">
        <a:xfrm>
          <a:off x="17173575" y="4857750"/>
          <a:ext cx="1047750" cy="371475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27</xdr:row>
      <xdr:rowOff>19050</xdr:rowOff>
    </xdr:from>
    <xdr:to>
      <xdr:col>17</xdr:col>
      <xdr:colOff>361950</xdr:colOff>
      <xdr:row>30</xdr:row>
      <xdr:rowOff>161925</xdr:rowOff>
    </xdr:to>
    <xdr:sp macro="" textlink="">
      <xdr:nvSpPr>
        <xdr:cNvPr id="7278" name="Line 10">
          <a:extLst>
            <a:ext uri="{FF2B5EF4-FFF2-40B4-BE49-F238E27FC236}">
              <a16:creationId xmlns:a16="http://schemas.microsoft.com/office/drawing/2014/main" id="{7049BAD6-29D8-438C-AE04-CAB7ED1BC098}"/>
            </a:ext>
          </a:extLst>
        </xdr:cNvPr>
        <xdr:cNvSpPr>
          <a:spLocks noChangeShapeType="1"/>
        </xdr:cNvSpPr>
      </xdr:nvSpPr>
      <xdr:spPr bwMode="auto">
        <a:xfrm flipH="1">
          <a:off x="16211550" y="4895850"/>
          <a:ext cx="962025" cy="7429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190500</xdr:colOff>
      <xdr:row>28</xdr:row>
      <xdr:rowOff>95250</xdr:rowOff>
    </xdr:from>
    <xdr:to>
      <xdr:col>20</xdr:col>
      <xdr:colOff>542925</xdr:colOff>
      <xdr:row>35</xdr:row>
      <xdr:rowOff>95250</xdr:rowOff>
    </xdr:to>
    <xdr:sp macro="" textlink="">
      <xdr:nvSpPr>
        <xdr:cNvPr id="7279" name="Line 11">
          <a:extLst>
            <a:ext uri="{FF2B5EF4-FFF2-40B4-BE49-F238E27FC236}">
              <a16:creationId xmlns:a16="http://schemas.microsoft.com/office/drawing/2014/main" id="{4241D72F-5BF9-4CD9-9010-B67963EF63CF}"/>
            </a:ext>
          </a:extLst>
        </xdr:cNvPr>
        <xdr:cNvSpPr>
          <a:spLocks noChangeShapeType="1"/>
        </xdr:cNvSpPr>
      </xdr:nvSpPr>
      <xdr:spPr bwMode="auto">
        <a:xfrm>
          <a:off x="18221325" y="5172075"/>
          <a:ext cx="962025" cy="14001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514350</xdr:colOff>
      <xdr:row>25</xdr:row>
      <xdr:rowOff>171450</xdr:rowOff>
    </xdr:from>
    <xdr:to>
      <xdr:col>19</xdr:col>
      <xdr:colOff>104775</xdr:colOff>
      <xdr:row>30</xdr:row>
      <xdr:rowOff>57150</xdr:rowOff>
    </xdr:to>
    <xdr:sp macro="" textlink="">
      <xdr:nvSpPr>
        <xdr:cNvPr id="7280" name="Arc 12">
          <a:extLst>
            <a:ext uri="{FF2B5EF4-FFF2-40B4-BE49-F238E27FC236}">
              <a16:creationId xmlns:a16="http://schemas.microsoft.com/office/drawing/2014/main" id="{465572BD-0E71-45FB-B493-F6CC63AED9D3}"/>
            </a:ext>
          </a:extLst>
        </xdr:cNvPr>
        <xdr:cNvSpPr>
          <a:spLocks/>
        </xdr:cNvSpPr>
      </xdr:nvSpPr>
      <xdr:spPr bwMode="auto">
        <a:xfrm rot="-1673837">
          <a:off x="17325975" y="4648200"/>
          <a:ext cx="809625" cy="885825"/>
        </a:xfrm>
        <a:custGeom>
          <a:avLst/>
          <a:gdLst>
            <a:gd name="T0" fmla="*/ 0 w 21246"/>
            <a:gd name="T1" fmla="*/ 0 h 21487"/>
            <a:gd name="T2" fmla="*/ 0 w 21246"/>
            <a:gd name="T3" fmla="*/ 0 h 21487"/>
            <a:gd name="T4" fmla="*/ 0 w 21246"/>
            <a:gd name="T5" fmla="*/ 0 h 21487"/>
            <a:gd name="T6" fmla="*/ 0 60000 65536"/>
            <a:gd name="T7" fmla="*/ 0 60000 65536"/>
            <a:gd name="T8" fmla="*/ 0 60000 65536"/>
            <a:gd name="T9" fmla="*/ 0 w 21246"/>
            <a:gd name="T10" fmla="*/ 0 h 21487"/>
            <a:gd name="T11" fmla="*/ 21246 w 21246"/>
            <a:gd name="T12" fmla="*/ 21487 h 214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46" h="21487" fill="none" extrusionOk="0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</a:path>
            <a:path w="21246" h="21487" stroke="0" extrusionOk="0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  <a:lnTo>
                <a:pt x="0" y="21487"/>
              </a:lnTo>
              <a:lnTo>
                <a:pt x="2206" y="0"/>
              </a:lnTo>
              <a:close/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12</xdr:row>
      <xdr:rowOff>66675</xdr:rowOff>
    </xdr:from>
    <xdr:to>
      <xdr:col>22</xdr:col>
      <xdr:colOff>323850</xdr:colOff>
      <xdr:row>16</xdr:row>
      <xdr:rowOff>180975</xdr:rowOff>
    </xdr:to>
    <xdr:sp macro="" textlink="">
      <xdr:nvSpPr>
        <xdr:cNvPr id="7281" name="Arc 13">
          <a:extLst>
            <a:ext uri="{FF2B5EF4-FFF2-40B4-BE49-F238E27FC236}">
              <a16:creationId xmlns:a16="http://schemas.microsoft.com/office/drawing/2014/main" id="{2CD6C141-3084-46F0-AF84-10621177CB80}"/>
            </a:ext>
          </a:extLst>
        </xdr:cNvPr>
        <xdr:cNvSpPr>
          <a:spLocks/>
        </xdr:cNvSpPr>
      </xdr:nvSpPr>
      <xdr:spPr bwMode="auto">
        <a:xfrm rot="-1673837">
          <a:off x="19383375" y="2095500"/>
          <a:ext cx="800100" cy="847725"/>
        </a:xfrm>
        <a:custGeom>
          <a:avLst/>
          <a:gdLst>
            <a:gd name="T0" fmla="*/ 0 w 21246"/>
            <a:gd name="T1" fmla="*/ 0 h 21487"/>
            <a:gd name="T2" fmla="*/ 0 w 21246"/>
            <a:gd name="T3" fmla="*/ 0 h 21487"/>
            <a:gd name="T4" fmla="*/ 0 w 21246"/>
            <a:gd name="T5" fmla="*/ 0 h 21487"/>
            <a:gd name="T6" fmla="*/ 0 60000 65536"/>
            <a:gd name="T7" fmla="*/ 0 60000 65536"/>
            <a:gd name="T8" fmla="*/ 0 60000 65536"/>
            <a:gd name="T9" fmla="*/ 0 w 21246"/>
            <a:gd name="T10" fmla="*/ 0 h 21487"/>
            <a:gd name="T11" fmla="*/ 21246 w 21246"/>
            <a:gd name="T12" fmla="*/ 21487 h 214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46" h="21487" fill="none" extrusionOk="0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</a:path>
            <a:path w="21246" h="21487" stroke="0" extrusionOk="0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  <a:lnTo>
                <a:pt x="0" y="21487"/>
              </a:lnTo>
              <a:lnTo>
                <a:pt x="2206" y="0"/>
              </a:lnTo>
              <a:close/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37</xdr:row>
      <xdr:rowOff>161925</xdr:rowOff>
    </xdr:from>
    <xdr:to>
      <xdr:col>19</xdr:col>
      <xdr:colOff>19050</xdr:colOff>
      <xdr:row>42</xdr:row>
      <xdr:rowOff>85725</xdr:rowOff>
    </xdr:to>
    <xdr:sp macro="" textlink="">
      <xdr:nvSpPr>
        <xdr:cNvPr id="7282" name="Line 14">
          <a:extLst>
            <a:ext uri="{FF2B5EF4-FFF2-40B4-BE49-F238E27FC236}">
              <a16:creationId xmlns:a16="http://schemas.microsoft.com/office/drawing/2014/main" id="{45C1A898-1832-406F-9D85-36B43D0EE810}"/>
            </a:ext>
          </a:extLst>
        </xdr:cNvPr>
        <xdr:cNvSpPr>
          <a:spLocks noChangeShapeType="1"/>
        </xdr:cNvSpPr>
      </xdr:nvSpPr>
      <xdr:spPr bwMode="auto">
        <a:xfrm>
          <a:off x="15068550" y="7038975"/>
          <a:ext cx="2981325" cy="923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27</xdr:row>
      <xdr:rowOff>19050</xdr:rowOff>
    </xdr:from>
    <xdr:to>
      <xdr:col>17</xdr:col>
      <xdr:colOff>361950</xdr:colOff>
      <xdr:row>37</xdr:row>
      <xdr:rowOff>161925</xdr:rowOff>
    </xdr:to>
    <xdr:sp macro="" textlink="">
      <xdr:nvSpPr>
        <xdr:cNvPr id="7283" name="Line 15">
          <a:extLst>
            <a:ext uri="{FF2B5EF4-FFF2-40B4-BE49-F238E27FC236}">
              <a16:creationId xmlns:a16="http://schemas.microsoft.com/office/drawing/2014/main" id="{3AB25773-584F-45BC-B30A-E873A105FF52}"/>
            </a:ext>
          </a:extLst>
        </xdr:cNvPr>
        <xdr:cNvSpPr>
          <a:spLocks noChangeShapeType="1"/>
        </xdr:cNvSpPr>
      </xdr:nvSpPr>
      <xdr:spPr bwMode="auto">
        <a:xfrm flipV="1">
          <a:off x="15125700" y="4895850"/>
          <a:ext cx="2047875" cy="21431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28</xdr:row>
      <xdr:rowOff>95250</xdr:rowOff>
    </xdr:from>
    <xdr:to>
      <xdr:col>19</xdr:col>
      <xdr:colOff>190500</xdr:colOff>
      <xdr:row>42</xdr:row>
      <xdr:rowOff>85725</xdr:rowOff>
    </xdr:to>
    <xdr:sp macro="" textlink="">
      <xdr:nvSpPr>
        <xdr:cNvPr id="7284" name="Line 16">
          <a:extLst>
            <a:ext uri="{FF2B5EF4-FFF2-40B4-BE49-F238E27FC236}">
              <a16:creationId xmlns:a16="http://schemas.microsoft.com/office/drawing/2014/main" id="{AFEA363E-3902-4103-9191-5213CC6A9405}"/>
            </a:ext>
          </a:extLst>
        </xdr:cNvPr>
        <xdr:cNvSpPr>
          <a:spLocks noChangeShapeType="1"/>
        </xdr:cNvSpPr>
      </xdr:nvSpPr>
      <xdr:spPr bwMode="auto">
        <a:xfrm flipV="1">
          <a:off x="18049875" y="5172075"/>
          <a:ext cx="171450" cy="27908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352425</xdr:colOff>
      <xdr:row>7</xdr:row>
      <xdr:rowOff>142875</xdr:rowOff>
    </xdr:from>
    <xdr:to>
      <xdr:col>26</xdr:col>
      <xdr:colOff>323850</xdr:colOff>
      <xdr:row>12</xdr:row>
      <xdr:rowOff>152400</xdr:rowOff>
    </xdr:to>
    <xdr:sp macro="" textlink="">
      <xdr:nvSpPr>
        <xdr:cNvPr id="7285" name="Line 17">
          <a:extLst>
            <a:ext uri="{FF2B5EF4-FFF2-40B4-BE49-F238E27FC236}">
              <a16:creationId xmlns:a16="http://schemas.microsoft.com/office/drawing/2014/main" id="{B23F927B-65E4-46E0-ADAE-5B687C28E8EA}"/>
            </a:ext>
          </a:extLst>
        </xdr:cNvPr>
        <xdr:cNvSpPr>
          <a:spLocks noChangeShapeType="1"/>
        </xdr:cNvSpPr>
      </xdr:nvSpPr>
      <xdr:spPr bwMode="auto">
        <a:xfrm>
          <a:off x="19602450" y="1362075"/>
          <a:ext cx="2847975" cy="8191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12</xdr:row>
      <xdr:rowOff>152400</xdr:rowOff>
    </xdr:from>
    <xdr:to>
      <xdr:col>26</xdr:col>
      <xdr:colOff>390525</xdr:colOff>
      <xdr:row>42</xdr:row>
      <xdr:rowOff>85725</xdr:rowOff>
    </xdr:to>
    <xdr:sp macro="" textlink="">
      <xdr:nvSpPr>
        <xdr:cNvPr id="7286" name="Line 18">
          <a:extLst>
            <a:ext uri="{FF2B5EF4-FFF2-40B4-BE49-F238E27FC236}">
              <a16:creationId xmlns:a16="http://schemas.microsoft.com/office/drawing/2014/main" id="{671D7AE2-09C2-48F8-B657-9B3EE09CB1EB}"/>
            </a:ext>
          </a:extLst>
        </xdr:cNvPr>
        <xdr:cNvSpPr>
          <a:spLocks noChangeShapeType="1"/>
        </xdr:cNvSpPr>
      </xdr:nvSpPr>
      <xdr:spPr bwMode="auto">
        <a:xfrm flipV="1">
          <a:off x="18049875" y="2181225"/>
          <a:ext cx="4467225" cy="57816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466725</xdr:colOff>
      <xdr:row>12</xdr:row>
      <xdr:rowOff>152400</xdr:rowOff>
    </xdr:from>
    <xdr:to>
      <xdr:col>26</xdr:col>
      <xdr:colOff>390525</xdr:colOff>
      <xdr:row>14</xdr:row>
      <xdr:rowOff>161925</xdr:rowOff>
    </xdr:to>
    <xdr:sp macro="" textlink="">
      <xdr:nvSpPr>
        <xdr:cNvPr id="7287" name="Line 19">
          <a:extLst>
            <a:ext uri="{FF2B5EF4-FFF2-40B4-BE49-F238E27FC236}">
              <a16:creationId xmlns:a16="http://schemas.microsoft.com/office/drawing/2014/main" id="{0B40CF00-11A1-4DE8-9178-2D2DDCE025B0}"/>
            </a:ext>
          </a:extLst>
        </xdr:cNvPr>
        <xdr:cNvSpPr>
          <a:spLocks noChangeShapeType="1"/>
        </xdr:cNvSpPr>
      </xdr:nvSpPr>
      <xdr:spPr bwMode="auto">
        <a:xfrm flipV="1">
          <a:off x="20326350" y="2181225"/>
          <a:ext cx="2190750" cy="3619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7</xdr:row>
      <xdr:rowOff>142875</xdr:rowOff>
    </xdr:from>
    <xdr:to>
      <xdr:col>21</xdr:col>
      <xdr:colOff>390525</xdr:colOff>
      <xdr:row>13</xdr:row>
      <xdr:rowOff>171450</xdr:rowOff>
    </xdr:to>
    <xdr:sp macro="" textlink="">
      <xdr:nvSpPr>
        <xdr:cNvPr id="7288" name="Line 20">
          <a:extLst>
            <a:ext uri="{FF2B5EF4-FFF2-40B4-BE49-F238E27FC236}">
              <a16:creationId xmlns:a16="http://schemas.microsoft.com/office/drawing/2014/main" id="{F5FF1144-A488-4476-BC85-00BEEB4F15A2}"/>
            </a:ext>
          </a:extLst>
        </xdr:cNvPr>
        <xdr:cNvSpPr>
          <a:spLocks noChangeShapeType="1"/>
        </xdr:cNvSpPr>
      </xdr:nvSpPr>
      <xdr:spPr bwMode="auto">
        <a:xfrm flipV="1">
          <a:off x="19278600" y="1362075"/>
          <a:ext cx="361950" cy="10001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190500</xdr:colOff>
      <xdr:row>14</xdr:row>
      <xdr:rowOff>161925</xdr:rowOff>
    </xdr:from>
    <xdr:to>
      <xdr:col>22</xdr:col>
      <xdr:colOff>466725</xdr:colOff>
      <xdr:row>28</xdr:row>
      <xdr:rowOff>95250</xdr:rowOff>
    </xdr:to>
    <xdr:sp macro="" textlink="">
      <xdr:nvSpPr>
        <xdr:cNvPr id="7289" name="Line 21">
          <a:extLst>
            <a:ext uri="{FF2B5EF4-FFF2-40B4-BE49-F238E27FC236}">
              <a16:creationId xmlns:a16="http://schemas.microsoft.com/office/drawing/2014/main" id="{CE291576-A7B6-40EC-A9AB-72BC395DB175}"/>
            </a:ext>
          </a:extLst>
        </xdr:cNvPr>
        <xdr:cNvSpPr>
          <a:spLocks noChangeShapeType="1"/>
        </xdr:cNvSpPr>
      </xdr:nvSpPr>
      <xdr:spPr bwMode="auto">
        <a:xfrm flipV="1">
          <a:off x="18221325" y="2543175"/>
          <a:ext cx="2105025" cy="2628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8</xdr:row>
      <xdr:rowOff>28575</xdr:rowOff>
    </xdr:from>
    <xdr:to>
      <xdr:col>21</xdr:col>
      <xdr:colOff>390525</xdr:colOff>
      <xdr:row>37</xdr:row>
      <xdr:rowOff>161925</xdr:rowOff>
    </xdr:to>
    <xdr:sp macro="" textlink="">
      <xdr:nvSpPr>
        <xdr:cNvPr id="7290" name="Line 22">
          <a:extLst>
            <a:ext uri="{FF2B5EF4-FFF2-40B4-BE49-F238E27FC236}">
              <a16:creationId xmlns:a16="http://schemas.microsoft.com/office/drawing/2014/main" id="{57BB8361-862E-40F3-B095-F376807815C8}"/>
            </a:ext>
          </a:extLst>
        </xdr:cNvPr>
        <xdr:cNvSpPr>
          <a:spLocks noChangeShapeType="1"/>
        </xdr:cNvSpPr>
      </xdr:nvSpPr>
      <xdr:spPr bwMode="auto">
        <a:xfrm flipV="1">
          <a:off x="15068550" y="1409700"/>
          <a:ext cx="4572000" cy="56292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361950</xdr:colOff>
      <xdr:row>13</xdr:row>
      <xdr:rowOff>171450</xdr:rowOff>
    </xdr:from>
    <xdr:to>
      <xdr:col>21</xdr:col>
      <xdr:colOff>28575</xdr:colOff>
      <xdr:row>27</xdr:row>
      <xdr:rowOff>19050</xdr:rowOff>
    </xdr:to>
    <xdr:sp macro="" textlink="">
      <xdr:nvSpPr>
        <xdr:cNvPr id="7291" name="Line 23">
          <a:extLst>
            <a:ext uri="{FF2B5EF4-FFF2-40B4-BE49-F238E27FC236}">
              <a16:creationId xmlns:a16="http://schemas.microsoft.com/office/drawing/2014/main" id="{6C788F60-B321-42D2-92DA-076993E4494A}"/>
            </a:ext>
          </a:extLst>
        </xdr:cNvPr>
        <xdr:cNvSpPr>
          <a:spLocks noChangeShapeType="1"/>
        </xdr:cNvSpPr>
      </xdr:nvSpPr>
      <xdr:spPr bwMode="auto">
        <a:xfrm flipV="1">
          <a:off x="17173575" y="2362200"/>
          <a:ext cx="2105025" cy="25336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361950</xdr:colOff>
      <xdr:row>13</xdr:row>
      <xdr:rowOff>85725</xdr:rowOff>
    </xdr:from>
    <xdr:to>
      <xdr:col>21</xdr:col>
      <xdr:colOff>552450</xdr:colOff>
      <xdr:row>26</xdr:row>
      <xdr:rowOff>123825</xdr:rowOff>
    </xdr:to>
    <xdr:sp macro="" textlink="">
      <xdr:nvSpPr>
        <xdr:cNvPr id="7292" name="Line 24">
          <a:extLst>
            <a:ext uri="{FF2B5EF4-FFF2-40B4-BE49-F238E27FC236}">
              <a16:creationId xmlns:a16="http://schemas.microsoft.com/office/drawing/2014/main" id="{7AED0F62-4418-4631-B04F-682610610CCA}"/>
            </a:ext>
          </a:extLst>
        </xdr:cNvPr>
        <xdr:cNvSpPr>
          <a:spLocks noChangeShapeType="1"/>
        </xdr:cNvSpPr>
      </xdr:nvSpPr>
      <xdr:spPr bwMode="auto">
        <a:xfrm flipV="1">
          <a:off x="17783175" y="2276475"/>
          <a:ext cx="2019300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533400</xdr:colOff>
      <xdr:row>13</xdr:row>
      <xdr:rowOff>171450</xdr:rowOff>
    </xdr:from>
    <xdr:to>
      <xdr:col>22</xdr:col>
      <xdr:colOff>114300</xdr:colOff>
      <xdr:row>27</xdr:row>
      <xdr:rowOff>19050</xdr:rowOff>
    </xdr:to>
    <xdr:sp macro="" textlink="">
      <xdr:nvSpPr>
        <xdr:cNvPr id="7293" name="Line 25">
          <a:extLst>
            <a:ext uri="{FF2B5EF4-FFF2-40B4-BE49-F238E27FC236}">
              <a16:creationId xmlns:a16="http://schemas.microsoft.com/office/drawing/2014/main" id="{C308932C-4280-4C05-972E-88E9B5152F22}"/>
            </a:ext>
          </a:extLst>
        </xdr:cNvPr>
        <xdr:cNvSpPr>
          <a:spLocks noChangeShapeType="1"/>
        </xdr:cNvSpPr>
      </xdr:nvSpPr>
      <xdr:spPr bwMode="auto">
        <a:xfrm flipV="1">
          <a:off x="17954625" y="2362200"/>
          <a:ext cx="201930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104775</xdr:colOff>
      <xdr:row>14</xdr:row>
      <xdr:rowOff>66675</xdr:rowOff>
    </xdr:from>
    <xdr:to>
      <xdr:col>22</xdr:col>
      <xdr:colOff>285750</xdr:colOff>
      <xdr:row>27</xdr:row>
      <xdr:rowOff>114300</xdr:rowOff>
    </xdr:to>
    <xdr:sp macro="" textlink="">
      <xdr:nvSpPr>
        <xdr:cNvPr id="7294" name="Line 26">
          <a:extLst>
            <a:ext uri="{FF2B5EF4-FFF2-40B4-BE49-F238E27FC236}">
              <a16:creationId xmlns:a16="http://schemas.microsoft.com/office/drawing/2014/main" id="{83D76812-4F81-4FE0-AFA8-55CA1C3E8E55}"/>
            </a:ext>
          </a:extLst>
        </xdr:cNvPr>
        <xdr:cNvSpPr>
          <a:spLocks noChangeShapeType="1"/>
        </xdr:cNvSpPr>
      </xdr:nvSpPr>
      <xdr:spPr bwMode="auto">
        <a:xfrm flipV="1">
          <a:off x="18135600" y="2447925"/>
          <a:ext cx="200977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190500</xdr:colOff>
      <xdr:row>13</xdr:row>
      <xdr:rowOff>57150</xdr:rowOff>
    </xdr:from>
    <xdr:to>
      <xdr:col>21</xdr:col>
      <xdr:colOff>371475</xdr:colOff>
      <xdr:row>26</xdr:row>
      <xdr:rowOff>95250</xdr:rowOff>
    </xdr:to>
    <xdr:sp macro="" textlink="">
      <xdr:nvSpPr>
        <xdr:cNvPr id="7295" name="Line 27">
          <a:extLst>
            <a:ext uri="{FF2B5EF4-FFF2-40B4-BE49-F238E27FC236}">
              <a16:creationId xmlns:a16="http://schemas.microsoft.com/office/drawing/2014/main" id="{ECF0B126-D2F5-4343-93BA-0C7399EB633F}"/>
            </a:ext>
          </a:extLst>
        </xdr:cNvPr>
        <xdr:cNvSpPr>
          <a:spLocks noChangeShapeType="1"/>
        </xdr:cNvSpPr>
      </xdr:nvSpPr>
      <xdr:spPr bwMode="auto">
        <a:xfrm flipV="1">
          <a:off x="17611725" y="2247900"/>
          <a:ext cx="2009775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13</xdr:row>
      <xdr:rowOff>85725</xdr:rowOff>
    </xdr:from>
    <xdr:to>
      <xdr:col>21</xdr:col>
      <xdr:colOff>200025</xdr:colOff>
      <xdr:row>26</xdr:row>
      <xdr:rowOff>123825</xdr:rowOff>
    </xdr:to>
    <xdr:sp macro="" textlink="">
      <xdr:nvSpPr>
        <xdr:cNvPr id="7296" name="Line 28">
          <a:extLst>
            <a:ext uri="{FF2B5EF4-FFF2-40B4-BE49-F238E27FC236}">
              <a16:creationId xmlns:a16="http://schemas.microsoft.com/office/drawing/2014/main" id="{43E9C35E-983C-4B50-B19B-663F8A5DBADB}"/>
            </a:ext>
          </a:extLst>
        </xdr:cNvPr>
        <xdr:cNvSpPr>
          <a:spLocks noChangeShapeType="1"/>
        </xdr:cNvSpPr>
      </xdr:nvSpPr>
      <xdr:spPr bwMode="auto">
        <a:xfrm flipV="1">
          <a:off x="17430750" y="2276475"/>
          <a:ext cx="2019300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419100</xdr:colOff>
      <xdr:row>14</xdr:row>
      <xdr:rowOff>161925</xdr:rowOff>
    </xdr:from>
    <xdr:to>
      <xdr:col>24</xdr:col>
      <xdr:colOff>161925</xdr:colOff>
      <xdr:row>21</xdr:row>
      <xdr:rowOff>190500</xdr:rowOff>
    </xdr:to>
    <xdr:sp macro="" textlink="">
      <xdr:nvSpPr>
        <xdr:cNvPr id="7297" name="Line 29">
          <a:extLst>
            <a:ext uri="{FF2B5EF4-FFF2-40B4-BE49-F238E27FC236}">
              <a16:creationId xmlns:a16="http://schemas.microsoft.com/office/drawing/2014/main" id="{7539A885-237C-4144-A560-4C0985279713}"/>
            </a:ext>
          </a:extLst>
        </xdr:cNvPr>
        <xdr:cNvSpPr>
          <a:spLocks noChangeShapeType="1"/>
        </xdr:cNvSpPr>
      </xdr:nvSpPr>
      <xdr:spPr bwMode="auto">
        <a:xfrm>
          <a:off x="20278725" y="2543175"/>
          <a:ext cx="962025" cy="13335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314325</xdr:colOff>
      <xdr:row>13</xdr:row>
      <xdr:rowOff>85725</xdr:rowOff>
    </xdr:from>
    <xdr:to>
      <xdr:col>21</xdr:col>
      <xdr:colOff>66675</xdr:colOff>
      <xdr:row>17</xdr:row>
      <xdr:rowOff>28575</xdr:rowOff>
    </xdr:to>
    <xdr:sp macro="" textlink="">
      <xdr:nvSpPr>
        <xdr:cNvPr id="7298" name="Line 30">
          <a:extLst>
            <a:ext uri="{FF2B5EF4-FFF2-40B4-BE49-F238E27FC236}">
              <a16:creationId xmlns:a16="http://schemas.microsoft.com/office/drawing/2014/main" id="{F24797FB-72E8-4F9F-B8C3-527461FD4591}"/>
            </a:ext>
          </a:extLst>
        </xdr:cNvPr>
        <xdr:cNvSpPr>
          <a:spLocks noChangeShapeType="1"/>
        </xdr:cNvSpPr>
      </xdr:nvSpPr>
      <xdr:spPr bwMode="auto">
        <a:xfrm flipH="1">
          <a:off x="18345150" y="2276475"/>
          <a:ext cx="971550" cy="7048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323850</xdr:colOff>
      <xdr:row>10</xdr:row>
      <xdr:rowOff>19050</xdr:rowOff>
    </xdr:from>
    <xdr:to>
      <xdr:col>28</xdr:col>
      <xdr:colOff>28575</xdr:colOff>
      <xdr:row>54</xdr:row>
      <xdr:rowOff>9525</xdr:rowOff>
    </xdr:to>
    <xdr:sp macro="" textlink="">
      <xdr:nvSpPr>
        <xdr:cNvPr id="7299" name="Line 31">
          <a:extLst>
            <a:ext uri="{FF2B5EF4-FFF2-40B4-BE49-F238E27FC236}">
              <a16:creationId xmlns:a16="http://schemas.microsoft.com/office/drawing/2014/main" id="{66869ED7-392F-41FA-9048-063038A1E941}"/>
            </a:ext>
          </a:extLst>
        </xdr:cNvPr>
        <xdr:cNvSpPr>
          <a:spLocks noChangeShapeType="1"/>
        </xdr:cNvSpPr>
      </xdr:nvSpPr>
      <xdr:spPr bwMode="auto">
        <a:xfrm flipV="1">
          <a:off x="17745075" y="1724025"/>
          <a:ext cx="5476875" cy="81819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0</xdr:row>
      <xdr:rowOff>0</xdr:rowOff>
    </xdr:from>
    <xdr:to>
      <xdr:col>19</xdr:col>
      <xdr:colOff>152400</xdr:colOff>
      <xdr:row>42</xdr:row>
      <xdr:rowOff>152400</xdr:rowOff>
    </xdr:to>
    <xdr:sp macro="" textlink="">
      <xdr:nvSpPr>
        <xdr:cNvPr id="7300" name="Line 32">
          <a:extLst>
            <a:ext uri="{FF2B5EF4-FFF2-40B4-BE49-F238E27FC236}">
              <a16:creationId xmlns:a16="http://schemas.microsoft.com/office/drawing/2014/main" id="{8FAF6725-1BE8-4519-96AB-47B7D50ED8F7}"/>
            </a:ext>
          </a:extLst>
        </xdr:cNvPr>
        <xdr:cNvSpPr>
          <a:spLocks noChangeShapeType="1"/>
        </xdr:cNvSpPr>
      </xdr:nvSpPr>
      <xdr:spPr bwMode="auto">
        <a:xfrm flipV="1">
          <a:off x="12506325" y="0"/>
          <a:ext cx="5676900" cy="80295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114300</xdr:colOff>
      <xdr:row>0</xdr:row>
      <xdr:rowOff>0</xdr:rowOff>
    </xdr:from>
    <xdr:to>
      <xdr:col>28</xdr:col>
      <xdr:colOff>47625</xdr:colOff>
      <xdr:row>10</xdr:row>
      <xdr:rowOff>0</xdr:rowOff>
    </xdr:to>
    <xdr:sp macro="" textlink="">
      <xdr:nvSpPr>
        <xdr:cNvPr id="7301" name="Line 33">
          <a:extLst>
            <a:ext uri="{FF2B5EF4-FFF2-40B4-BE49-F238E27FC236}">
              <a16:creationId xmlns:a16="http://schemas.microsoft.com/office/drawing/2014/main" id="{DD5E9DBF-5F1A-4069-BBF9-B3EDF0600DC7}"/>
            </a:ext>
          </a:extLst>
        </xdr:cNvPr>
        <xdr:cNvSpPr>
          <a:spLocks noChangeShapeType="1"/>
        </xdr:cNvSpPr>
      </xdr:nvSpPr>
      <xdr:spPr bwMode="auto">
        <a:xfrm>
          <a:off x="18145125" y="0"/>
          <a:ext cx="5095875" cy="17049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542925</xdr:colOff>
      <xdr:row>42</xdr:row>
      <xdr:rowOff>123825</xdr:rowOff>
    </xdr:from>
    <xdr:to>
      <xdr:col>18</xdr:col>
      <xdr:colOff>323850</xdr:colOff>
      <xdr:row>53</xdr:row>
      <xdr:rowOff>152400</xdr:rowOff>
    </xdr:to>
    <xdr:sp macro="" textlink="">
      <xdr:nvSpPr>
        <xdr:cNvPr id="7302" name="Line 34">
          <a:extLst>
            <a:ext uri="{FF2B5EF4-FFF2-40B4-BE49-F238E27FC236}">
              <a16:creationId xmlns:a16="http://schemas.microsoft.com/office/drawing/2014/main" id="{88906A4F-C283-4333-B40A-174A371172FA}"/>
            </a:ext>
          </a:extLst>
        </xdr:cNvPr>
        <xdr:cNvSpPr>
          <a:spLocks noChangeShapeType="1"/>
        </xdr:cNvSpPr>
      </xdr:nvSpPr>
      <xdr:spPr bwMode="auto">
        <a:xfrm>
          <a:off x="12477750" y="8001000"/>
          <a:ext cx="5267325" cy="18859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106577</xdr:colOff>
      <xdr:row>39</xdr:row>
      <xdr:rowOff>171366</xdr:rowOff>
    </xdr:from>
    <xdr:to>
      <xdr:col>22</xdr:col>
      <xdr:colOff>440860</xdr:colOff>
      <xdr:row>43</xdr:row>
      <xdr:rowOff>197042</xdr:rowOff>
    </xdr:to>
    <xdr:sp macro="" textlink="">
      <xdr:nvSpPr>
        <xdr:cNvPr id="161" name="Text Box 35">
          <a:extLst>
            <a:ext uri="{FF2B5EF4-FFF2-40B4-BE49-F238E27FC236}">
              <a16:creationId xmlns:a16="http://schemas.microsoft.com/office/drawing/2014/main" id="{694CCD47-186A-47BC-A309-50F8C60E088B}"/>
            </a:ext>
          </a:extLst>
        </xdr:cNvPr>
        <xdr:cNvSpPr txBox="1">
          <a:spLocks noChangeArrowheads="1"/>
        </xdr:cNvSpPr>
      </xdr:nvSpPr>
      <xdr:spPr bwMode="auto">
        <a:xfrm rot="279410">
          <a:off x="18680327" y="7524666"/>
          <a:ext cx="943883" cy="82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Largo de la plataforma de llenado</a:t>
          </a:r>
        </a:p>
        <a:p>
          <a:pPr algn="l" rtl="0">
            <a:lnSpc>
              <a:spcPts val="10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23</xdr:col>
      <xdr:colOff>285660</xdr:colOff>
      <xdr:row>30</xdr:row>
      <xdr:rowOff>123060</xdr:rowOff>
    </xdr:from>
    <xdr:to>
      <xdr:col>24</xdr:col>
      <xdr:colOff>410907</xdr:colOff>
      <xdr:row>36</xdr:row>
      <xdr:rowOff>143791</xdr:rowOff>
    </xdr:to>
    <xdr:sp macro="" textlink="">
      <xdr:nvSpPr>
        <xdr:cNvPr id="162" name="Text Box 36">
          <a:extLst>
            <a:ext uri="{FF2B5EF4-FFF2-40B4-BE49-F238E27FC236}">
              <a16:creationId xmlns:a16="http://schemas.microsoft.com/office/drawing/2014/main" id="{B3514C77-C23A-4A46-9C88-E6548951AC8C}"/>
            </a:ext>
          </a:extLst>
        </xdr:cNvPr>
        <xdr:cNvSpPr txBox="1">
          <a:spLocks noChangeArrowheads="1"/>
        </xdr:cNvSpPr>
      </xdr:nvSpPr>
      <xdr:spPr bwMode="auto">
        <a:xfrm rot="18664446">
          <a:off x="19786778" y="6029880"/>
          <a:ext cx="1235168" cy="73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Largo</a:t>
          </a:r>
        </a:p>
        <a:p>
          <a:pPr algn="l" rtl="0">
            <a:lnSpc>
              <a:spcPts val="10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26</xdr:col>
      <xdr:colOff>91211</xdr:colOff>
      <xdr:row>18</xdr:row>
      <xdr:rowOff>68426</xdr:rowOff>
    </xdr:from>
    <xdr:to>
      <xdr:col>28</xdr:col>
      <xdr:colOff>21918</xdr:colOff>
      <xdr:row>23</xdr:row>
      <xdr:rowOff>65763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id="{98F56842-6E21-4DF1-BA42-B468C5EB3CE5}"/>
            </a:ext>
          </a:extLst>
        </xdr:cNvPr>
        <xdr:cNvSpPr txBox="1">
          <a:spLocks noChangeArrowheads="1"/>
        </xdr:cNvSpPr>
      </xdr:nvSpPr>
      <xdr:spPr bwMode="auto">
        <a:xfrm rot="18664446">
          <a:off x="21733225" y="3227131"/>
          <a:ext cx="1009368" cy="1145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Largo de la plataforma posterior</a:t>
          </a:r>
        </a:p>
        <a:p>
          <a:pPr algn="l" rtl="0">
            <a:lnSpc>
              <a:spcPts val="10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13</xdr:col>
      <xdr:colOff>468218</xdr:colOff>
      <xdr:row>45</xdr:row>
      <xdr:rowOff>97484</xdr:rowOff>
    </xdr:from>
    <xdr:to>
      <xdr:col>15</xdr:col>
      <xdr:colOff>569289</xdr:colOff>
      <xdr:row>49</xdr:row>
      <xdr:rowOff>134587</xdr:rowOff>
    </xdr:to>
    <xdr:sp macro="" textlink="">
      <xdr:nvSpPr>
        <xdr:cNvPr id="164" name="Text Box 38">
          <a:extLst>
            <a:ext uri="{FF2B5EF4-FFF2-40B4-BE49-F238E27FC236}">
              <a16:creationId xmlns:a16="http://schemas.microsoft.com/office/drawing/2014/main" id="{51DC672A-407D-4DBB-81C6-1E8F1909C94B}"/>
            </a:ext>
          </a:extLst>
        </xdr:cNvPr>
        <xdr:cNvSpPr txBox="1">
          <a:spLocks noChangeArrowheads="1"/>
        </xdr:cNvSpPr>
      </xdr:nvSpPr>
      <xdr:spPr bwMode="auto">
        <a:xfrm rot="1396374">
          <a:off x="14827156" y="8658078"/>
          <a:ext cx="1315508" cy="70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 la superficie inferior</a:t>
          </a:r>
        </a:p>
        <a:p>
          <a:pPr algn="l" rtl="0">
            <a:lnSpc>
              <a:spcPts val="8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17</xdr:col>
      <xdr:colOff>550544</xdr:colOff>
      <xdr:row>29</xdr:row>
      <xdr:rowOff>70936</xdr:rowOff>
    </xdr:from>
    <xdr:to>
      <xdr:col>19</xdr:col>
      <xdr:colOff>66191</xdr:colOff>
      <xdr:row>32</xdr:row>
      <xdr:rowOff>145300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67C01C63-EF4A-426C-8DC0-CC654E8BD802}"/>
            </a:ext>
          </a:extLst>
        </xdr:cNvPr>
        <xdr:cNvSpPr txBox="1">
          <a:spLocks noChangeArrowheads="1"/>
        </xdr:cNvSpPr>
      </xdr:nvSpPr>
      <xdr:spPr bwMode="auto">
        <a:xfrm rot="1396374">
          <a:off x="16685894" y="5423986"/>
          <a:ext cx="734847" cy="674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del tope</a:t>
          </a:r>
        </a:p>
        <a:p>
          <a:pPr algn="l" rtl="0">
            <a:lnSpc>
              <a:spcPts val="9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16</xdr:col>
      <xdr:colOff>478573</xdr:colOff>
      <xdr:row>19</xdr:row>
      <xdr:rowOff>34581</xdr:rowOff>
    </xdr:from>
    <xdr:to>
      <xdr:col>18</xdr:col>
      <xdr:colOff>247151</xdr:colOff>
      <xdr:row>23</xdr:row>
      <xdr:rowOff>91440</xdr:rowOff>
    </xdr:to>
    <xdr:sp macro="" textlink="">
      <xdr:nvSpPr>
        <xdr:cNvPr id="166" name="Text Box 40">
          <a:extLst>
            <a:ext uri="{FF2B5EF4-FFF2-40B4-BE49-F238E27FC236}">
              <a16:creationId xmlns:a16="http://schemas.microsoft.com/office/drawing/2014/main" id="{D50803BE-13C0-4EED-A668-1395775BA774}"/>
            </a:ext>
          </a:extLst>
        </xdr:cNvPr>
        <xdr:cNvSpPr txBox="1">
          <a:spLocks noChangeArrowheads="1"/>
        </xdr:cNvSpPr>
      </xdr:nvSpPr>
      <xdr:spPr bwMode="auto">
        <a:xfrm rot="1396374">
          <a:off x="15967522" y="3368331"/>
          <a:ext cx="980851" cy="8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de</a:t>
          </a:r>
        </a:p>
        <a:p>
          <a:pPr algn="l" rtl="0">
            <a:lnSpc>
              <a:spcPts val="8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"buffer"</a:t>
          </a:r>
        </a:p>
        <a:p>
          <a:pPr algn="l" rtl="0">
            <a:lnSpc>
              <a:spcPts val="9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lateral</a:t>
          </a:r>
        </a:p>
      </xdr:txBody>
    </xdr:sp>
    <xdr:clientData/>
  </xdr:twoCellAnchor>
  <xdr:twoCellAnchor>
    <xdr:from>
      <xdr:col>23</xdr:col>
      <xdr:colOff>346424</xdr:colOff>
      <xdr:row>6</xdr:row>
      <xdr:rowOff>112172</xdr:rowOff>
    </xdr:from>
    <xdr:to>
      <xdr:col>25</xdr:col>
      <xdr:colOff>1926</xdr:colOff>
      <xdr:row>11</xdr:row>
      <xdr:rowOff>159547</xdr:rowOff>
    </xdr:to>
    <xdr:sp macro="" textlink="">
      <xdr:nvSpPr>
        <xdr:cNvPr id="167" name="Text Box 41">
          <a:extLst>
            <a:ext uri="{FF2B5EF4-FFF2-40B4-BE49-F238E27FC236}">
              <a16:creationId xmlns:a16="http://schemas.microsoft.com/office/drawing/2014/main" id="{9287DB32-A3CD-4173-8277-5393AF321AF6}"/>
            </a:ext>
          </a:extLst>
        </xdr:cNvPr>
        <xdr:cNvSpPr txBox="1">
          <a:spLocks noChangeArrowheads="1"/>
        </xdr:cNvSpPr>
      </xdr:nvSpPr>
      <xdr:spPr bwMode="auto">
        <a:xfrm rot="1396374">
          <a:off x="20078327" y="1172911"/>
          <a:ext cx="867775" cy="859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Zona de "buffer" del extremo</a:t>
          </a:r>
        </a:p>
      </xdr:txBody>
    </xdr:sp>
    <xdr:clientData/>
  </xdr:twoCellAnchor>
  <xdr:twoCellAnchor>
    <xdr:from>
      <xdr:col>19</xdr:col>
      <xdr:colOff>276225</xdr:colOff>
      <xdr:row>43</xdr:row>
      <xdr:rowOff>47625</xdr:rowOff>
    </xdr:from>
    <xdr:to>
      <xdr:col>21</xdr:col>
      <xdr:colOff>266700</xdr:colOff>
      <xdr:row>46</xdr:row>
      <xdr:rowOff>57150</xdr:rowOff>
    </xdr:to>
    <xdr:sp macro="" textlink="">
      <xdr:nvSpPr>
        <xdr:cNvPr id="7310" name="Line 42">
          <a:extLst>
            <a:ext uri="{FF2B5EF4-FFF2-40B4-BE49-F238E27FC236}">
              <a16:creationId xmlns:a16="http://schemas.microsoft.com/office/drawing/2014/main" id="{4652569F-F30C-424B-83A0-4DD0EC5CA523}"/>
            </a:ext>
          </a:extLst>
        </xdr:cNvPr>
        <xdr:cNvSpPr>
          <a:spLocks noChangeShapeType="1"/>
        </xdr:cNvSpPr>
      </xdr:nvSpPr>
      <xdr:spPr bwMode="auto">
        <a:xfrm>
          <a:off x="18307050" y="8124825"/>
          <a:ext cx="1209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581025</xdr:colOff>
      <xdr:row>13</xdr:row>
      <xdr:rowOff>104775</xdr:rowOff>
    </xdr:from>
    <xdr:to>
      <xdr:col>28</xdr:col>
      <xdr:colOff>66675</xdr:colOff>
      <xdr:row>15</xdr:row>
      <xdr:rowOff>19050</xdr:rowOff>
    </xdr:to>
    <xdr:sp macro="" textlink="">
      <xdr:nvSpPr>
        <xdr:cNvPr id="7311" name="Line 43">
          <a:extLst>
            <a:ext uri="{FF2B5EF4-FFF2-40B4-BE49-F238E27FC236}">
              <a16:creationId xmlns:a16="http://schemas.microsoft.com/office/drawing/2014/main" id="{1C7AB5C1-4F04-41C6-9A7C-3569067E1D51}"/>
            </a:ext>
          </a:extLst>
        </xdr:cNvPr>
        <xdr:cNvSpPr>
          <a:spLocks noChangeShapeType="1"/>
        </xdr:cNvSpPr>
      </xdr:nvSpPr>
      <xdr:spPr bwMode="auto">
        <a:xfrm>
          <a:off x="22583775" y="2295525"/>
          <a:ext cx="6762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342900</xdr:colOff>
      <xdr:row>22</xdr:row>
      <xdr:rowOff>123825</xdr:rowOff>
    </xdr:from>
    <xdr:to>
      <xdr:col>25</xdr:col>
      <xdr:colOff>428625</xdr:colOff>
      <xdr:row>24</xdr:row>
      <xdr:rowOff>38100</xdr:rowOff>
    </xdr:to>
    <xdr:sp macro="" textlink="">
      <xdr:nvSpPr>
        <xdr:cNvPr id="7312" name="Line 44">
          <a:extLst>
            <a:ext uri="{FF2B5EF4-FFF2-40B4-BE49-F238E27FC236}">
              <a16:creationId xmlns:a16="http://schemas.microsoft.com/office/drawing/2014/main" id="{B8A2CA29-2C1B-4A30-AAB1-5017F49D53AA}"/>
            </a:ext>
          </a:extLst>
        </xdr:cNvPr>
        <xdr:cNvSpPr>
          <a:spLocks noChangeShapeType="1"/>
        </xdr:cNvSpPr>
      </xdr:nvSpPr>
      <xdr:spPr bwMode="auto">
        <a:xfrm>
          <a:off x="21421725" y="4000500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36</xdr:row>
      <xdr:rowOff>19050</xdr:rowOff>
    </xdr:from>
    <xdr:to>
      <xdr:col>22</xdr:col>
      <xdr:colOff>561975</xdr:colOff>
      <xdr:row>38</xdr:row>
      <xdr:rowOff>38100</xdr:rowOff>
    </xdr:to>
    <xdr:sp macro="" textlink="">
      <xdr:nvSpPr>
        <xdr:cNvPr id="7313" name="Line 45">
          <a:extLst>
            <a:ext uri="{FF2B5EF4-FFF2-40B4-BE49-F238E27FC236}">
              <a16:creationId xmlns:a16="http://schemas.microsoft.com/office/drawing/2014/main" id="{337A6D87-717C-4B5E-9F9F-C8D1046CAA5F}"/>
            </a:ext>
          </a:extLst>
        </xdr:cNvPr>
        <xdr:cNvSpPr>
          <a:spLocks noChangeShapeType="1"/>
        </xdr:cNvSpPr>
      </xdr:nvSpPr>
      <xdr:spPr bwMode="auto">
        <a:xfrm>
          <a:off x="19402425" y="6696075"/>
          <a:ext cx="101917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31</xdr:row>
      <xdr:rowOff>171450</xdr:rowOff>
    </xdr:from>
    <xdr:to>
      <xdr:col>23</xdr:col>
      <xdr:colOff>390525</xdr:colOff>
      <xdr:row>37</xdr:row>
      <xdr:rowOff>19050</xdr:rowOff>
    </xdr:to>
    <xdr:sp macro="" textlink="">
      <xdr:nvSpPr>
        <xdr:cNvPr id="7314" name="Line 46">
          <a:extLst>
            <a:ext uri="{FF2B5EF4-FFF2-40B4-BE49-F238E27FC236}">
              <a16:creationId xmlns:a16="http://schemas.microsoft.com/office/drawing/2014/main" id="{83D98CF2-AA6D-4D89-AD8B-E115581322EA}"/>
            </a:ext>
          </a:extLst>
        </xdr:cNvPr>
        <xdr:cNvSpPr>
          <a:spLocks noChangeShapeType="1"/>
        </xdr:cNvSpPr>
      </xdr:nvSpPr>
      <xdr:spPr bwMode="auto">
        <a:xfrm flipH="1">
          <a:off x="20069175" y="5848350"/>
          <a:ext cx="790575" cy="1047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28575</xdr:rowOff>
    </xdr:from>
    <xdr:to>
      <xdr:col>25</xdr:col>
      <xdr:colOff>209550</xdr:colOff>
      <xdr:row>29</xdr:row>
      <xdr:rowOff>95250</xdr:rowOff>
    </xdr:to>
    <xdr:sp macro="" textlink="">
      <xdr:nvSpPr>
        <xdr:cNvPr id="7315" name="Line 47">
          <a:extLst>
            <a:ext uri="{FF2B5EF4-FFF2-40B4-BE49-F238E27FC236}">
              <a16:creationId xmlns:a16="http://schemas.microsoft.com/office/drawing/2014/main" id="{4F6A0369-E898-4EA8-9D97-3BACF82EA446}"/>
            </a:ext>
          </a:extLst>
        </xdr:cNvPr>
        <xdr:cNvSpPr>
          <a:spLocks noChangeShapeType="1"/>
        </xdr:cNvSpPr>
      </xdr:nvSpPr>
      <xdr:spPr bwMode="auto">
        <a:xfrm flipV="1">
          <a:off x="21145500" y="4305300"/>
          <a:ext cx="752475" cy="1066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285750</xdr:colOff>
      <xdr:row>20</xdr:row>
      <xdr:rowOff>180975</xdr:rowOff>
    </xdr:from>
    <xdr:to>
      <xdr:col>26</xdr:col>
      <xdr:colOff>142875</xdr:colOff>
      <xdr:row>23</xdr:row>
      <xdr:rowOff>114300</xdr:rowOff>
    </xdr:to>
    <xdr:sp macro="" textlink="">
      <xdr:nvSpPr>
        <xdr:cNvPr id="7316" name="Line 48">
          <a:extLst>
            <a:ext uri="{FF2B5EF4-FFF2-40B4-BE49-F238E27FC236}">
              <a16:creationId xmlns:a16="http://schemas.microsoft.com/office/drawing/2014/main" id="{EFB60EC2-FB86-4BA2-B4F2-630D44328B2E}"/>
            </a:ext>
          </a:extLst>
        </xdr:cNvPr>
        <xdr:cNvSpPr>
          <a:spLocks noChangeShapeType="1"/>
        </xdr:cNvSpPr>
      </xdr:nvSpPr>
      <xdr:spPr bwMode="auto">
        <a:xfrm flipH="1">
          <a:off x="21974175" y="3676650"/>
          <a:ext cx="295275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</xdr:colOff>
      <xdr:row>14</xdr:row>
      <xdr:rowOff>114300</xdr:rowOff>
    </xdr:from>
    <xdr:to>
      <xdr:col>27</xdr:col>
      <xdr:colOff>409575</xdr:colOff>
      <xdr:row>17</xdr:row>
      <xdr:rowOff>133350</xdr:rowOff>
    </xdr:to>
    <xdr:sp macro="" textlink="">
      <xdr:nvSpPr>
        <xdr:cNvPr id="7317" name="Line 49">
          <a:extLst>
            <a:ext uri="{FF2B5EF4-FFF2-40B4-BE49-F238E27FC236}">
              <a16:creationId xmlns:a16="http://schemas.microsoft.com/office/drawing/2014/main" id="{70704BC6-ED39-45D5-B918-3F2DACA69FDC}"/>
            </a:ext>
          </a:extLst>
        </xdr:cNvPr>
        <xdr:cNvSpPr>
          <a:spLocks noChangeShapeType="1"/>
        </xdr:cNvSpPr>
      </xdr:nvSpPr>
      <xdr:spPr bwMode="auto">
        <a:xfrm flipV="1">
          <a:off x="22612350" y="2495550"/>
          <a:ext cx="381000" cy="590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45</xdr:row>
      <xdr:rowOff>57150</xdr:rowOff>
    </xdr:from>
    <xdr:to>
      <xdr:col>20</xdr:col>
      <xdr:colOff>533400</xdr:colOff>
      <xdr:row>47</xdr:row>
      <xdr:rowOff>28575</xdr:rowOff>
    </xdr:to>
    <xdr:sp macro="" textlink="">
      <xdr:nvSpPr>
        <xdr:cNvPr id="7318" name="Line 50">
          <a:extLst>
            <a:ext uri="{FF2B5EF4-FFF2-40B4-BE49-F238E27FC236}">
              <a16:creationId xmlns:a16="http://schemas.microsoft.com/office/drawing/2014/main" id="{0C37D9F1-A65B-44B6-B497-4B913AE51C23}"/>
            </a:ext>
          </a:extLst>
        </xdr:cNvPr>
        <xdr:cNvSpPr>
          <a:spLocks noChangeShapeType="1"/>
        </xdr:cNvSpPr>
      </xdr:nvSpPr>
      <xdr:spPr bwMode="auto">
        <a:xfrm flipV="1">
          <a:off x="18907125" y="8496300"/>
          <a:ext cx="266700" cy="295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71437</xdr:colOff>
      <xdr:row>43</xdr:row>
      <xdr:rowOff>66675</xdr:rowOff>
    </xdr:from>
    <xdr:to>
      <xdr:col>18</xdr:col>
      <xdr:colOff>523875</xdr:colOff>
      <xdr:row>51</xdr:row>
      <xdr:rowOff>23812</xdr:rowOff>
    </xdr:to>
    <xdr:sp macro="" textlink="">
      <xdr:nvSpPr>
        <xdr:cNvPr id="7319" name="Line 51">
          <a:extLst>
            <a:ext uri="{FF2B5EF4-FFF2-40B4-BE49-F238E27FC236}">
              <a16:creationId xmlns:a16="http://schemas.microsoft.com/office/drawing/2014/main" id="{63A36AC7-4154-4AAF-B259-C5EDED185696}"/>
            </a:ext>
          </a:extLst>
        </xdr:cNvPr>
        <xdr:cNvSpPr>
          <a:spLocks noChangeShapeType="1"/>
        </xdr:cNvSpPr>
      </xdr:nvSpPr>
      <xdr:spPr bwMode="auto">
        <a:xfrm flipH="1">
          <a:off x="16859250" y="8258175"/>
          <a:ext cx="1059656" cy="13263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119062</xdr:colOff>
      <xdr:row>38</xdr:row>
      <xdr:rowOff>38100</xdr:rowOff>
    </xdr:from>
    <xdr:to>
      <xdr:col>13</xdr:col>
      <xdr:colOff>571500</xdr:colOff>
      <xdr:row>44</xdr:row>
      <xdr:rowOff>130969</xdr:rowOff>
    </xdr:to>
    <xdr:sp macro="" textlink="">
      <xdr:nvSpPr>
        <xdr:cNvPr id="7320" name="Line 52">
          <a:extLst>
            <a:ext uri="{FF2B5EF4-FFF2-40B4-BE49-F238E27FC236}">
              <a16:creationId xmlns:a16="http://schemas.microsoft.com/office/drawing/2014/main" id="{DA3E6C7F-ED6D-4A87-B963-DD4C0772EC5E}"/>
            </a:ext>
          </a:extLst>
        </xdr:cNvPr>
        <xdr:cNvSpPr>
          <a:spLocks noChangeShapeType="1"/>
        </xdr:cNvSpPr>
      </xdr:nvSpPr>
      <xdr:spPr bwMode="auto">
        <a:xfrm flipH="1">
          <a:off x="13870781" y="7217569"/>
          <a:ext cx="1059657" cy="13073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476251</xdr:colOff>
      <xdr:row>48</xdr:row>
      <xdr:rowOff>11906</xdr:rowOff>
    </xdr:from>
    <xdr:to>
      <xdr:col>17</xdr:col>
      <xdr:colOff>219075</xdr:colOff>
      <xdr:row>49</xdr:row>
      <xdr:rowOff>154780</xdr:rowOff>
    </xdr:to>
    <xdr:sp macro="" textlink="">
      <xdr:nvSpPr>
        <xdr:cNvPr id="7321" name="Line 53">
          <a:extLst>
            <a:ext uri="{FF2B5EF4-FFF2-40B4-BE49-F238E27FC236}">
              <a16:creationId xmlns:a16="http://schemas.microsoft.com/office/drawing/2014/main" id="{74212B4C-B558-40FE-A08C-EC968C4B8EC2}"/>
            </a:ext>
          </a:extLst>
        </xdr:cNvPr>
        <xdr:cNvSpPr>
          <a:spLocks noChangeShapeType="1"/>
        </xdr:cNvSpPr>
      </xdr:nvSpPr>
      <xdr:spPr bwMode="auto">
        <a:xfrm>
          <a:off x="16049626" y="9072562"/>
          <a:ext cx="957262" cy="309562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280988</xdr:colOff>
      <xdr:row>43</xdr:row>
      <xdr:rowOff>166688</xdr:rowOff>
    </xdr:from>
    <xdr:to>
      <xdr:col>13</xdr:col>
      <xdr:colOff>280987</xdr:colOff>
      <xdr:row>45</xdr:row>
      <xdr:rowOff>9525</xdr:rowOff>
    </xdr:to>
    <xdr:sp macro="" textlink="">
      <xdr:nvSpPr>
        <xdr:cNvPr id="7322" name="Line 54">
          <a:extLst>
            <a:ext uri="{FF2B5EF4-FFF2-40B4-BE49-F238E27FC236}">
              <a16:creationId xmlns:a16="http://schemas.microsoft.com/office/drawing/2014/main" id="{CA3D65D9-808E-4FCD-AE3D-E2B6F92A7528}"/>
            </a:ext>
          </a:extLst>
        </xdr:cNvPr>
        <xdr:cNvSpPr>
          <a:spLocks noChangeShapeType="1"/>
        </xdr:cNvSpPr>
      </xdr:nvSpPr>
      <xdr:spPr bwMode="auto">
        <a:xfrm flipH="1" flipV="1">
          <a:off x="14032707" y="8358188"/>
          <a:ext cx="607218" cy="211931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381000</xdr:colOff>
      <xdr:row>28</xdr:row>
      <xdr:rowOff>190500</xdr:rowOff>
    </xdr:from>
    <xdr:to>
      <xdr:col>17</xdr:col>
      <xdr:colOff>552450</xdr:colOff>
      <xdr:row>29</xdr:row>
      <xdr:rowOff>95250</xdr:rowOff>
    </xdr:to>
    <xdr:sp macro="" textlink="">
      <xdr:nvSpPr>
        <xdr:cNvPr id="7323" name="Line 55">
          <a:extLst>
            <a:ext uri="{FF2B5EF4-FFF2-40B4-BE49-F238E27FC236}">
              <a16:creationId xmlns:a16="http://schemas.microsoft.com/office/drawing/2014/main" id="{C0FD262C-3B17-4B1B-895C-39DE6AA71E3A}"/>
            </a:ext>
          </a:extLst>
        </xdr:cNvPr>
        <xdr:cNvSpPr>
          <a:spLocks noChangeShapeType="1"/>
        </xdr:cNvSpPr>
      </xdr:nvSpPr>
      <xdr:spPr bwMode="auto">
        <a:xfrm flipH="1" flipV="1">
          <a:off x="17192625" y="5267325"/>
          <a:ext cx="171450" cy="104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495300</xdr:colOff>
      <xdr:row>30</xdr:row>
      <xdr:rowOff>85725</xdr:rowOff>
    </xdr:from>
    <xdr:to>
      <xdr:col>19</xdr:col>
      <xdr:colOff>152400</xdr:colOff>
      <xdr:row>30</xdr:row>
      <xdr:rowOff>180975</xdr:rowOff>
    </xdr:to>
    <xdr:sp macro="" textlink="">
      <xdr:nvSpPr>
        <xdr:cNvPr id="7324" name="Line 56">
          <a:extLst>
            <a:ext uri="{FF2B5EF4-FFF2-40B4-BE49-F238E27FC236}">
              <a16:creationId xmlns:a16="http://schemas.microsoft.com/office/drawing/2014/main" id="{D4A3B7CC-DFB0-4057-848B-B44BE6FBAA89}"/>
            </a:ext>
          </a:extLst>
        </xdr:cNvPr>
        <xdr:cNvSpPr>
          <a:spLocks noChangeShapeType="1"/>
        </xdr:cNvSpPr>
      </xdr:nvSpPr>
      <xdr:spPr bwMode="auto">
        <a:xfrm>
          <a:off x="17916525" y="5562600"/>
          <a:ext cx="266700" cy="95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142875</xdr:colOff>
      <xdr:row>18</xdr:row>
      <xdr:rowOff>95250</xdr:rowOff>
    </xdr:from>
    <xdr:to>
      <xdr:col>16</xdr:col>
      <xdr:colOff>323850</xdr:colOff>
      <xdr:row>18</xdr:row>
      <xdr:rowOff>190500</xdr:rowOff>
    </xdr:to>
    <xdr:sp macro="" textlink="">
      <xdr:nvSpPr>
        <xdr:cNvPr id="7325" name="Line 57">
          <a:extLst>
            <a:ext uri="{FF2B5EF4-FFF2-40B4-BE49-F238E27FC236}">
              <a16:creationId xmlns:a16="http://schemas.microsoft.com/office/drawing/2014/main" id="{1D73DEA9-3A71-46C8-80CF-411522730221}"/>
            </a:ext>
          </a:extLst>
        </xdr:cNvPr>
        <xdr:cNvSpPr>
          <a:spLocks noChangeShapeType="1"/>
        </xdr:cNvSpPr>
      </xdr:nvSpPr>
      <xdr:spPr bwMode="auto">
        <a:xfrm flipH="1" flipV="1">
          <a:off x="16344900" y="3209925"/>
          <a:ext cx="180975" cy="95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504825</xdr:colOff>
      <xdr:row>21</xdr:row>
      <xdr:rowOff>9525</xdr:rowOff>
    </xdr:from>
    <xdr:to>
      <xdr:col>18</xdr:col>
      <xdr:colOff>161925</xdr:colOff>
      <xdr:row>21</xdr:row>
      <xdr:rowOff>104775</xdr:rowOff>
    </xdr:to>
    <xdr:sp macro="" textlink="">
      <xdr:nvSpPr>
        <xdr:cNvPr id="7326" name="Line 58">
          <a:extLst>
            <a:ext uri="{FF2B5EF4-FFF2-40B4-BE49-F238E27FC236}">
              <a16:creationId xmlns:a16="http://schemas.microsoft.com/office/drawing/2014/main" id="{7E7DB9EA-D7B7-4297-BDBF-22D3EF9C3587}"/>
            </a:ext>
          </a:extLst>
        </xdr:cNvPr>
        <xdr:cNvSpPr>
          <a:spLocks noChangeShapeType="1"/>
        </xdr:cNvSpPr>
      </xdr:nvSpPr>
      <xdr:spPr bwMode="auto">
        <a:xfrm>
          <a:off x="17316450" y="3695700"/>
          <a:ext cx="266700" cy="95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428625</xdr:colOff>
      <xdr:row>6</xdr:row>
      <xdr:rowOff>123825</xdr:rowOff>
    </xdr:from>
    <xdr:to>
      <xdr:col>25</xdr:col>
      <xdr:colOff>180975</xdr:colOff>
      <xdr:row>10</xdr:row>
      <xdr:rowOff>133350</xdr:rowOff>
    </xdr:to>
    <xdr:sp macro="" textlink="">
      <xdr:nvSpPr>
        <xdr:cNvPr id="7327" name="Line 59">
          <a:extLst>
            <a:ext uri="{FF2B5EF4-FFF2-40B4-BE49-F238E27FC236}">
              <a16:creationId xmlns:a16="http://schemas.microsoft.com/office/drawing/2014/main" id="{FC1E0E00-E63E-45DF-97BC-F5C14743724B}"/>
            </a:ext>
          </a:extLst>
        </xdr:cNvPr>
        <xdr:cNvSpPr>
          <a:spLocks noChangeShapeType="1"/>
        </xdr:cNvSpPr>
      </xdr:nvSpPr>
      <xdr:spPr bwMode="auto">
        <a:xfrm flipV="1">
          <a:off x="21507450" y="1181100"/>
          <a:ext cx="361950" cy="657225"/>
        </a:xfrm>
        <a:prstGeom prst="line">
          <a:avLst/>
        </a:prstGeom>
        <a:noFill/>
        <a:ln w="285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352425</xdr:colOff>
      <xdr:row>34</xdr:row>
      <xdr:rowOff>9525</xdr:rowOff>
    </xdr:from>
    <xdr:to>
      <xdr:col>24</xdr:col>
      <xdr:colOff>352425</xdr:colOff>
      <xdr:row>39</xdr:row>
      <xdr:rowOff>152400</xdr:rowOff>
    </xdr:to>
    <xdr:sp macro="" textlink="">
      <xdr:nvSpPr>
        <xdr:cNvPr id="7328" name="Line 60">
          <a:extLst>
            <a:ext uri="{FF2B5EF4-FFF2-40B4-BE49-F238E27FC236}">
              <a16:creationId xmlns:a16="http://schemas.microsoft.com/office/drawing/2014/main" id="{E3431AAF-A34A-4F6B-B91C-54516A8C7E84}"/>
            </a:ext>
          </a:extLst>
        </xdr:cNvPr>
        <xdr:cNvSpPr>
          <a:spLocks noChangeShapeType="1"/>
        </xdr:cNvSpPr>
      </xdr:nvSpPr>
      <xdr:spPr bwMode="auto">
        <a:xfrm>
          <a:off x="21431250" y="6286500"/>
          <a:ext cx="0" cy="1143000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180975</xdr:colOff>
      <xdr:row>35</xdr:row>
      <xdr:rowOff>161925</xdr:rowOff>
    </xdr:from>
    <xdr:to>
      <xdr:col>26</xdr:col>
      <xdr:colOff>180975</xdr:colOff>
      <xdr:row>41</xdr:row>
      <xdr:rowOff>114300</xdr:rowOff>
    </xdr:to>
    <xdr:sp macro="" textlink="">
      <xdr:nvSpPr>
        <xdr:cNvPr id="7329" name="Line 61">
          <a:extLst>
            <a:ext uri="{FF2B5EF4-FFF2-40B4-BE49-F238E27FC236}">
              <a16:creationId xmlns:a16="http://schemas.microsoft.com/office/drawing/2014/main" id="{5911C163-4024-4984-984B-51161DBD1F82}"/>
            </a:ext>
          </a:extLst>
        </xdr:cNvPr>
        <xdr:cNvSpPr>
          <a:spLocks noChangeShapeType="1"/>
        </xdr:cNvSpPr>
      </xdr:nvSpPr>
      <xdr:spPr bwMode="auto">
        <a:xfrm>
          <a:off x="22307550" y="6638925"/>
          <a:ext cx="0" cy="1152525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352425</xdr:colOff>
      <xdr:row>33</xdr:row>
      <xdr:rowOff>161925</xdr:rowOff>
    </xdr:from>
    <xdr:to>
      <xdr:col>26</xdr:col>
      <xdr:colOff>180975</xdr:colOff>
      <xdr:row>35</xdr:row>
      <xdr:rowOff>180975</xdr:rowOff>
    </xdr:to>
    <xdr:sp macro="" textlink="">
      <xdr:nvSpPr>
        <xdr:cNvPr id="7330" name="Line 62">
          <a:extLst>
            <a:ext uri="{FF2B5EF4-FFF2-40B4-BE49-F238E27FC236}">
              <a16:creationId xmlns:a16="http://schemas.microsoft.com/office/drawing/2014/main" id="{DE6D89D6-C841-440E-B433-7D523F16F3A5}"/>
            </a:ext>
          </a:extLst>
        </xdr:cNvPr>
        <xdr:cNvSpPr>
          <a:spLocks noChangeShapeType="1"/>
        </xdr:cNvSpPr>
      </xdr:nvSpPr>
      <xdr:spPr bwMode="auto">
        <a:xfrm>
          <a:off x="21431250" y="6238875"/>
          <a:ext cx="876300" cy="419100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504825</xdr:colOff>
      <xdr:row>32</xdr:row>
      <xdr:rowOff>133350</xdr:rowOff>
    </xdr:from>
    <xdr:to>
      <xdr:col>26</xdr:col>
      <xdr:colOff>85725</xdr:colOff>
      <xdr:row>37</xdr:row>
      <xdr:rowOff>123825</xdr:rowOff>
    </xdr:to>
    <xdr:sp macro="" textlink="">
      <xdr:nvSpPr>
        <xdr:cNvPr id="7331" name="Arc 63">
          <a:extLst>
            <a:ext uri="{FF2B5EF4-FFF2-40B4-BE49-F238E27FC236}">
              <a16:creationId xmlns:a16="http://schemas.microsoft.com/office/drawing/2014/main" id="{523725CC-383A-4571-8B42-DA82612716DA}"/>
            </a:ext>
          </a:extLst>
        </xdr:cNvPr>
        <xdr:cNvSpPr>
          <a:spLocks/>
        </xdr:cNvSpPr>
      </xdr:nvSpPr>
      <xdr:spPr bwMode="auto">
        <a:xfrm rot="-1673837">
          <a:off x="21583650" y="6010275"/>
          <a:ext cx="628650" cy="990600"/>
        </a:xfrm>
        <a:custGeom>
          <a:avLst/>
          <a:gdLst>
            <a:gd name="T0" fmla="*/ 0 w 21246"/>
            <a:gd name="T1" fmla="*/ 0 h 21487"/>
            <a:gd name="T2" fmla="*/ 0 w 21246"/>
            <a:gd name="T3" fmla="*/ 0 h 21487"/>
            <a:gd name="T4" fmla="*/ 0 w 21246"/>
            <a:gd name="T5" fmla="*/ 0 h 21487"/>
            <a:gd name="T6" fmla="*/ 0 60000 65536"/>
            <a:gd name="T7" fmla="*/ 0 60000 65536"/>
            <a:gd name="T8" fmla="*/ 0 60000 65536"/>
            <a:gd name="T9" fmla="*/ 0 w 21246"/>
            <a:gd name="T10" fmla="*/ 0 h 21487"/>
            <a:gd name="T11" fmla="*/ 21246 w 21246"/>
            <a:gd name="T12" fmla="*/ 21487 h 214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46" h="21487" fill="none" extrusionOk="0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</a:path>
            <a:path w="21246" h="21487" stroke="0" extrusionOk="0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  <a:lnTo>
                <a:pt x="0" y="21487"/>
              </a:lnTo>
              <a:lnTo>
                <a:pt x="2206" y="0"/>
              </a:lnTo>
              <a:close/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352425</xdr:colOff>
      <xdr:row>39</xdr:row>
      <xdr:rowOff>152400</xdr:rowOff>
    </xdr:from>
    <xdr:to>
      <xdr:col>26</xdr:col>
      <xdr:colOff>180975</xdr:colOff>
      <xdr:row>41</xdr:row>
      <xdr:rowOff>171450</xdr:rowOff>
    </xdr:to>
    <xdr:sp macro="" textlink="">
      <xdr:nvSpPr>
        <xdr:cNvPr id="7332" name="Line 64">
          <a:extLst>
            <a:ext uri="{FF2B5EF4-FFF2-40B4-BE49-F238E27FC236}">
              <a16:creationId xmlns:a16="http://schemas.microsoft.com/office/drawing/2014/main" id="{AF8AA528-0E72-40B6-930D-9826CE4983D3}"/>
            </a:ext>
          </a:extLst>
        </xdr:cNvPr>
        <xdr:cNvSpPr>
          <a:spLocks noChangeShapeType="1"/>
        </xdr:cNvSpPr>
      </xdr:nvSpPr>
      <xdr:spPr bwMode="auto">
        <a:xfrm>
          <a:off x="21431250" y="7429500"/>
          <a:ext cx="876300" cy="419100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464405</xdr:colOff>
      <xdr:row>44</xdr:row>
      <xdr:rowOff>31157</xdr:rowOff>
    </xdr:from>
    <xdr:to>
      <xdr:col>26</xdr:col>
      <xdr:colOff>280754</xdr:colOff>
      <xdr:row>48</xdr:row>
      <xdr:rowOff>64752</xdr:rowOff>
    </xdr:to>
    <xdr:sp macro="" textlink="">
      <xdr:nvSpPr>
        <xdr:cNvPr id="191" name="Text Box 65">
          <a:extLst>
            <a:ext uri="{FF2B5EF4-FFF2-40B4-BE49-F238E27FC236}">
              <a16:creationId xmlns:a16="http://schemas.microsoft.com/office/drawing/2014/main" id="{0CD788B8-C7FB-4416-88B1-C6A99A1E51DA}"/>
            </a:ext>
          </a:extLst>
        </xdr:cNvPr>
        <xdr:cNvSpPr txBox="1">
          <a:spLocks noChangeArrowheads="1"/>
        </xdr:cNvSpPr>
      </xdr:nvSpPr>
      <xdr:spPr bwMode="auto">
        <a:xfrm rot="1396374">
          <a:off x="21517601" y="8132317"/>
          <a:ext cx="867045" cy="662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s-ES_tradnl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del tope</a:t>
          </a:r>
        </a:p>
        <a:p>
          <a:pPr algn="l" rtl="0">
            <a:lnSpc>
              <a:spcPts val="900"/>
            </a:lnSpc>
            <a:defRPr sz="1000"/>
          </a:pPr>
          <a:endParaRPr lang="es-ES_tradnl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24</xdr:col>
      <xdr:colOff>352425</xdr:colOff>
      <xdr:row>43</xdr:row>
      <xdr:rowOff>180975</xdr:rowOff>
    </xdr:from>
    <xdr:to>
      <xdr:col>24</xdr:col>
      <xdr:colOff>523875</xdr:colOff>
      <xdr:row>44</xdr:row>
      <xdr:rowOff>85725</xdr:rowOff>
    </xdr:to>
    <xdr:sp macro="" textlink="">
      <xdr:nvSpPr>
        <xdr:cNvPr id="7334" name="Line 66">
          <a:extLst>
            <a:ext uri="{FF2B5EF4-FFF2-40B4-BE49-F238E27FC236}">
              <a16:creationId xmlns:a16="http://schemas.microsoft.com/office/drawing/2014/main" id="{1B5DDC1E-99AE-45BF-8BD0-0F09C1F5C423}"/>
            </a:ext>
          </a:extLst>
        </xdr:cNvPr>
        <xdr:cNvSpPr>
          <a:spLocks noChangeShapeType="1"/>
        </xdr:cNvSpPr>
      </xdr:nvSpPr>
      <xdr:spPr bwMode="auto">
        <a:xfrm flipH="1" flipV="1">
          <a:off x="21431250" y="8258175"/>
          <a:ext cx="171450" cy="104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438150</xdr:colOff>
      <xdr:row>46</xdr:row>
      <xdr:rowOff>66675</xdr:rowOff>
    </xdr:from>
    <xdr:to>
      <xdr:col>26</xdr:col>
      <xdr:colOff>95250</xdr:colOff>
      <xdr:row>47</xdr:row>
      <xdr:rowOff>9525</xdr:rowOff>
    </xdr:to>
    <xdr:sp macro="" textlink="">
      <xdr:nvSpPr>
        <xdr:cNvPr id="7335" name="Line 67">
          <a:extLst>
            <a:ext uri="{FF2B5EF4-FFF2-40B4-BE49-F238E27FC236}">
              <a16:creationId xmlns:a16="http://schemas.microsoft.com/office/drawing/2014/main" id="{35465C07-342E-4F3C-A970-B2DDE3E0F6D3}"/>
            </a:ext>
          </a:extLst>
        </xdr:cNvPr>
        <xdr:cNvSpPr>
          <a:spLocks noChangeShapeType="1"/>
        </xdr:cNvSpPr>
      </xdr:nvSpPr>
      <xdr:spPr bwMode="auto">
        <a:xfrm>
          <a:off x="22126575" y="8667750"/>
          <a:ext cx="95250" cy="104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352425</xdr:colOff>
      <xdr:row>36</xdr:row>
      <xdr:rowOff>28575</xdr:rowOff>
    </xdr:from>
    <xdr:to>
      <xdr:col>27</xdr:col>
      <xdr:colOff>276225</xdr:colOff>
      <xdr:row>36</xdr:row>
      <xdr:rowOff>28575</xdr:rowOff>
    </xdr:to>
    <xdr:sp macro="" textlink="">
      <xdr:nvSpPr>
        <xdr:cNvPr id="7336" name="Line 68">
          <a:extLst>
            <a:ext uri="{FF2B5EF4-FFF2-40B4-BE49-F238E27FC236}">
              <a16:creationId xmlns:a16="http://schemas.microsoft.com/office/drawing/2014/main" id="{89182018-89BD-42E8-AAC8-CFEE826C4286}"/>
            </a:ext>
          </a:extLst>
        </xdr:cNvPr>
        <xdr:cNvSpPr>
          <a:spLocks noChangeShapeType="1"/>
        </xdr:cNvSpPr>
      </xdr:nvSpPr>
      <xdr:spPr bwMode="auto">
        <a:xfrm>
          <a:off x="22479000" y="670560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352425</xdr:colOff>
      <xdr:row>41</xdr:row>
      <xdr:rowOff>171450</xdr:rowOff>
    </xdr:from>
    <xdr:to>
      <xdr:col>27</xdr:col>
      <xdr:colOff>276225</xdr:colOff>
      <xdr:row>41</xdr:row>
      <xdr:rowOff>171450</xdr:rowOff>
    </xdr:to>
    <xdr:sp macro="" textlink="">
      <xdr:nvSpPr>
        <xdr:cNvPr id="7337" name="Line 69">
          <a:extLst>
            <a:ext uri="{FF2B5EF4-FFF2-40B4-BE49-F238E27FC236}">
              <a16:creationId xmlns:a16="http://schemas.microsoft.com/office/drawing/2014/main" id="{F87D55A0-732E-43BE-B1B0-474DDC3EAC5C}"/>
            </a:ext>
          </a:extLst>
        </xdr:cNvPr>
        <xdr:cNvSpPr>
          <a:spLocks noChangeShapeType="1"/>
        </xdr:cNvSpPr>
      </xdr:nvSpPr>
      <xdr:spPr bwMode="auto">
        <a:xfrm>
          <a:off x="22479000" y="784860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523875</xdr:colOff>
      <xdr:row>33</xdr:row>
      <xdr:rowOff>76200</xdr:rowOff>
    </xdr:from>
    <xdr:to>
      <xdr:col>27</xdr:col>
      <xdr:colOff>361950</xdr:colOff>
      <xdr:row>33</xdr:row>
      <xdr:rowOff>76200</xdr:rowOff>
    </xdr:to>
    <xdr:sp macro="" textlink="">
      <xdr:nvSpPr>
        <xdr:cNvPr id="7338" name="Line 70">
          <a:extLst>
            <a:ext uri="{FF2B5EF4-FFF2-40B4-BE49-F238E27FC236}">
              <a16:creationId xmlns:a16="http://schemas.microsoft.com/office/drawing/2014/main" id="{D5DFF50C-1CCB-4B4D-BDCF-021ABCEC61F9}"/>
            </a:ext>
          </a:extLst>
        </xdr:cNvPr>
        <xdr:cNvSpPr>
          <a:spLocks noChangeShapeType="1"/>
        </xdr:cNvSpPr>
      </xdr:nvSpPr>
      <xdr:spPr bwMode="auto">
        <a:xfrm>
          <a:off x="22126575" y="615315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180975</xdr:colOff>
      <xdr:row>42</xdr:row>
      <xdr:rowOff>76200</xdr:rowOff>
    </xdr:from>
    <xdr:to>
      <xdr:col>26</xdr:col>
      <xdr:colOff>180975</xdr:colOff>
      <xdr:row>47</xdr:row>
      <xdr:rowOff>9525</xdr:rowOff>
    </xdr:to>
    <xdr:sp macro="" textlink="">
      <xdr:nvSpPr>
        <xdr:cNvPr id="7339" name="Line 71">
          <a:extLst>
            <a:ext uri="{FF2B5EF4-FFF2-40B4-BE49-F238E27FC236}">
              <a16:creationId xmlns:a16="http://schemas.microsoft.com/office/drawing/2014/main" id="{C473B20A-07BF-463C-8949-172BB0477D24}"/>
            </a:ext>
          </a:extLst>
        </xdr:cNvPr>
        <xdr:cNvSpPr>
          <a:spLocks noChangeShapeType="1"/>
        </xdr:cNvSpPr>
      </xdr:nvSpPr>
      <xdr:spPr bwMode="auto">
        <a:xfrm>
          <a:off x="22307550" y="795337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323850</xdr:colOff>
      <xdr:row>40</xdr:row>
      <xdr:rowOff>57150</xdr:rowOff>
    </xdr:from>
    <xdr:to>
      <xdr:col>24</xdr:col>
      <xdr:colOff>323850</xdr:colOff>
      <xdr:row>44</xdr:row>
      <xdr:rowOff>85725</xdr:rowOff>
    </xdr:to>
    <xdr:sp macro="" textlink="">
      <xdr:nvSpPr>
        <xdr:cNvPr id="7340" name="Line 72">
          <a:extLst>
            <a:ext uri="{FF2B5EF4-FFF2-40B4-BE49-F238E27FC236}">
              <a16:creationId xmlns:a16="http://schemas.microsoft.com/office/drawing/2014/main" id="{45BF6CE1-EF73-4A15-885D-F4F0F23D34DC}"/>
            </a:ext>
          </a:extLst>
        </xdr:cNvPr>
        <xdr:cNvSpPr>
          <a:spLocks noChangeShapeType="1"/>
        </xdr:cNvSpPr>
      </xdr:nvSpPr>
      <xdr:spPr bwMode="auto">
        <a:xfrm>
          <a:off x="21402675" y="75342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335622</xdr:colOff>
      <xdr:row>37</xdr:row>
      <xdr:rowOff>137158</xdr:rowOff>
    </xdr:from>
    <xdr:to>
      <xdr:col>28</xdr:col>
      <xdr:colOff>543</xdr:colOff>
      <xdr:row>40</xdr:row>
      <xdr:rowOff>32329</xdr:rowOff>
    </xdr:to>
    <xdr:sp macro="" textlink="">
      <xdr:nvSpPr>
        <xdr:cNvPr id="199" name="Text Box 73">
          <a:extLst>
            <a:ext uri="{FF2B5EF4-FFF2-40B4-BE49-F238E27FC236}">
              <a16:creationId xmlns:a16="http://schemas.microsoft.com/office/drawing/2014/main" id="{CE773FD6-2AA3-4CA1-9B08-734648B5F3DA}"/>
            </a:ext>
          </a:extLst>
        </xdr:cNvPr>
        <xdr:cNvSpPr txBox="1">
          <a:spLocks noChangeArrowheads="1"/>
        </xdr:cNvSpPr>
      </xdr:nvSpPr>
      <xdr:spPr bwMode="auto">
        <a:xfrm>
          <a:off x="21931096" y="7050994"/>
          <a:ext cx="880180" cy="48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Profundidad de la pila</a:t>
          </a:r>
        </a:p>
      </xdr:txBody>
    </xdr:sp>
    <xdr:clientData/>
  </xdr:twoCellAnchor>
  <xdr:twoCellAnchor>
    <xdr:from>
      <xdr:col>26</xdr:col>
      <xdr:colOff>175590</xdr:colOff>
      <xdr:row>33</xdr:row>
      <xdr:rowOff>55074</xdr:rowOff>
    </xdr:from>
    <xdr:to>
      <xdr:col>27</xdr:col>
      <xdr:colOff>448141</xdr:colOff>
      <xdr:row>35</xdr:row>
      <xdr:rowOff>147314</xdr:rowOff>
    </xdr:to>
    <xdr:sp macro="" textlink="">
      <xdr:nvSpPr>
        <xdr:cNvPr id="200" name="Text Box 74">
          <a:extLst>
            <a:ext uri="{FF2B5EF4-FFF2-40B4-BE49-F238E27FC236}">
              <a16:creationId xmlns:a16="http://schemas.microsoft.com/office/drawing/2014/main" id="{F84372F1-7DDC-4D2A-9EF4-C9AE14557DCC}"/>
            </a:ext>
          </a:extLst>
        </xdr:cNvPr>
        <xdr:cNvSpPr txBox="1">
          <a:spLocks noChangeArrowheads="1"/>
        </xdr:cNvSpPr>
      </xdr:nvSpPr>
      <xdr:spPr bwMode="auto">
        <a:xfrm>
          <a:off x="21771064" y="6180634"/>
          <a:ext cx="880180" cy="48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Altura de la cúpula</a:t>
          </a:r>
        </a:p>
      </xdr:txBody>
    </xdr:sp>
    <xdr:clientData/>
  </xdr:twoCellAnchor>
  <xdr:twoCellAnchor>
    <xdr:from>
      <xdr:col>26</xdr:col>
      <xdr:colOff>447675</xdr:colOff>
      <xdr:row>30</xdr:row>
      <xdr:rowOff>85725</xdr:rowOff>
    </xdr:from>
    <xdr:to>
      <xdr:col>26</xdr:col>
      <xdr:colOff>447675</xdr:colOff>
      <xdr:row>33</xdr:row>
      <xdr:rowOff>104775</xdr:rowOff>
    </xdr:to>
    <xdr:sp macro="" textlink="">
      <xdr:nvSpPr>
        <xdr:cNvPr id="7343" name="Line 75">
          <a:extLst>
            <a:ext uri="{FF2B5EF4-FFF2-40B4-BE49-F238E27FC236}">
              <a16:creationId xmlns:a16="http://schemas.microsoft.com/office/drawing/2014/main" id="{86224A5E-F34A-4220-8031-D4D7CEAB7826}"/>
            </a:ext>
          </a:extLst>
        </xdr:cNvPr>
        <xdr:cNvSpPr>
          <a:spLocks noChangeShapeType="1"/>
        </xdr:cNvSpPr>
      </xdr:nvSpPr>
      <xdr:spPr bwMode="auto">
        <a:xfrm>
          <a:off x="22574250" y="5562600"/>
          <a:ext cx="0" cy="619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533400</xdr:colOff>
      <xdr:row>36</xdr:row>
      <xdr:rowOff>28575</xdr:rowOff>
    </xdr:from>
    <xdr:to>
      <xdr:col>26</xdr:col>
      <xdr:colOff>533400</xdr:colOff>
      <xdr:row>37</xdr:row>
      <xdr:rowOff>38100</xdr:rowOff>
    </xdr:to>
    <xdr:sp macro="" textlink="">
      <xdr:nvSpPr>
        <xdr:cNvPr id="7344" name="Line 76">
          <a:extLst>
            <a:ext uri="{FF2B5EF4-FFF2-40B4-BE49-F238E27FC236}">
              <a16:creationId xmlns:a16="http://schemas.microsoft.com/office/drawing/2014/main" id="{0BED9FDB-8676-47B7-9272-455D31B4807F}"/>
            </a:ext>
          </a:extLst>
        </xdr:cNvPr>
        <xdr:cNvSpPr>
          <a:spLocks noChangeShapeType="1"/>
        </xdr:cNvSpPr>
      </xdr:nvSpPr>
      <xdr:spPr bwMode="auto">
        <a:xfrm flipV="1">
          <a:off x="22583775" y="6705600"/>
          <a:ext cx="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533400</xdr:colOff>
      <xdr:row>40</xdr:row>
      <xdr:rowOff>161925</xdr:rowOff>
    </xdr:from>
    <xdr:to>
      <xdr:col>26</xdr:col>
      <xdr:colOff>533400</xdr:colOff>
      <xdr:row>41</xdr:row>
      <xdr:rowOff>171450</xdr:rowOff>
    </xdr:to>
    <xdr:sp macro="" textlink="">
      <xdr:nvSpPr>
        <xdr:cNvPr id="7345" name="Line 77">
          <a:extLst>
            <a:ext uri="{FF2B5EF4-FFF2-40B4-BE49-F238E27FC236}">
              <a16:creationId xmlns:a16="http://schemas.microsoft.com/office/drawing/2014/main" id="{E8E48923-AB1A-4120-9148-5285A08D229F}"/>
            </a:ext>
          </a:extLst>
        </xdr:cNvPr>
        <xdr:cNvSpPr>
          <a:spLocks noChangeShapeType="1"/>
        </xdr:cNvSpPr>
      </xdr:nvSpPr>
      <xdr:spPr bwMode="auto">
        <a:xfrm>
          <a:off x="22583775" y="7639050"/>
          <a:ext cx="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tabSelected="1" zoomScale="70" zoomScaleNormal="70" workbookViewId="0">
      <selection activeCell="D6" sqref="D6"/>
    </sheetView>
  </sheetViews>
  <sheetFormatPr defaultRowHeight="12.75" x14ac:dyDescent="0.2"/>
  <cols>
    <col min="1" max="1" width="27.7109375" customWidth="1"/>
    <col min="4" max="4" width="28.42578125" customWidth="1"/>
    <col min="5" max="5" width="16.140625" customWidth="1"/>
    <col min="17" max="17" width="4.7109375" customWidth="1"/>
    <col min="18" max="18" width="6.28515625" customWidth="1"/>
    <col min="19" max="19" width="3.5703125" customWidth="1"/>
    <col min="20" max="20" width="5.140625" customWidth="1"/>
    <col min="21" max="21" width="4.7109375" customWidth="1"/>
  </cols>
  <sheetData>
    <row r="1" spans="1:26" ht="19.5" x14ac:dyDescent="0.35">
      <c r="A1" s="1" t="s">
        <v>36</v>
      </c>
      <c r="E1" s="10" t="s">
        <v>23</v>
      </c>
      <c r="F1" s="27"/>
      <c r="G1" s="27"/>
      <c r="H1" s="8"/>
      <c r="I1" s="8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t="s">
        <v>18</v>
      </c>
      <c r="E2" s="10" t="s">
        <v>24</v>
      </c>
      <c r="F2" s="27"/>
      <c r="G2" s="27"/>
      <c r="H2" s="8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t="s">
        <v>19</v>
      </c>
      <c r="F3" s="2"/>
      <c r="G3" s="2"/>
      <c r="H3" s="8"/>
      <c r="I3" s="28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t="s">
        <v>20</v>
      </c>
      <c r="E4" s="7" t="s">
        <v>22</v>
      </c>
      <c r="F4" s="2"/>
      <c r="G4" s="2"/>
      <c r="H4" s="8"/>
      <c r="I4" s="8"/>
      <c r="J4" s="8"/>
      <c r="K4" s="2"/>
      <c r="L4" s="2"/>
      <c r="M4" s="2"/>
      <c r="N4" s="2"/>
      <c r="O4" s="2"/>
      <c r="P4" s="2"/>
      <c r="Q4" s="2"/>
      <c r="R4" s="29">
        <f>E26</f>
        <v>15</v>
      </c>
      <c r="S4" s="30" t="s">
        <v>199</v>
      </c>
      <c r="T4" s="2"/>
      <c r="U4" s="2"/>
      <c r="V4" s="2"/>
      <c r="W4" s="2"/>
      <c r="X4" s="2"/>
      <c r="Y4" s="2"/>
      <c r="Z4" s="2"/>
    </row>
    <row r="5" spans="1:26" x14ac:dyDescent="0.2">
      <c r="A5" t="s">
        <v>21</v>
      </c>
      <c r="E5" s="21" t="s">
        <v>42</v>
      </c>
      <c r="F5" s="31"/>
      <c r="G5" s="31"/>
      <c r="H5" s="31"/>
      <c r="I5" s="32"/>
      <c r="J5" s="32"/>
      <c r="K5" s="3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5">
        <v>40702</v>
      </c>
      <c r="C6" t="s">
        <v>35</v>
      </c>
      <c r="D6" s="75">
        <v>43641</v>
      </c>
      <c r="F6" s="2"/>
      <c r="G6" s="2"/>
      <c r="H6" s="8"/>
      <c r="I6" s="28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F7" s="2"/>
      <c r="G7" s="2"/>
      <c r="H7" s="8"/>
      <c r="I7" s="8"/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3" t="s">
        <v>25</v>
      </c>
      <c r="B8" s="14"/>
      <c r="C8" s="14"/>
      <c r="D8" s="14"/>
      <c r="E8" s="19"/>
      <c r="F8" s="2"/>
      <c r="G8" s="2"/>
      <c r="H8" s="8"/>
      <c r="I8" s="8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3" t="s">
        <v>32</v>
      </c>
      <c r="B9" s="14"/>
      <c r="C9" s="14"/>
      <c r="D9" s="14"/>
      <c r="E9" s="14"/>
      <c r="F9" s="2"/>
      <c r="G9" s="2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3" t="s">
        <v>31</v>
      </c>
      <c r="B10" s="14"/>
      <c r="C10" s="14"/>
      <c r="D10" s="14"/>
      <c r="E10" s="14"/>
      <c r="F10" s="2"/>
      <c r="G10" s="2"/>
      <c r="H10" s="8"/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F11" s="2"/>
      <c r="G11" s="2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F12" s="2"/>
      <c r="G12" s="2"/>
      <c r="H12" s="8"/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8"/>
      <c r="I13" s="28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x14ac:dyDescent="0.2">
      <c r="A14" s="16" t="s">
        <v>15</v>
      </c>
      <c r="B14" s="6"/>
      <c r="C14" s="6"/>
      <c r="D14" s="6"/>
      <c r="E14" s="59">
        <v>65</v>
      </c>
      <c r="F14" s="2"/>
      <c r="G14" s="2"/>
      <c r="H14" s="8"/>
      <c r="I14" s="29">
        <f>E28</f>
        <v>15</v>
      </c>
      <c r="J14" s="30" t="s">
        <v>199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x14ac:dyDescent="0.2">
      <c r="A15" s="18" t="s">
        <v>29</v>
      </c>
      <c r="B15" s="8"/>
      <c r="C15" s="8"/>
      <c r="D15" s="8"/>
      <c r="E15" s="59">
        <v>15</v>
      </c>
      <c r="F15" s="2"/>
      <c r="G15" s="2"/>
      <c r="H15" s="8"/>
      <c r="I15" s="28"/>
      <c r="J15" s="8"/>
      <c r="K15" s="2"/>
      <c r="L15" s="2"/>
      <c r="M15" s="2"/>
      <c r="N15" s="2"/>
      <c r="O15" s="2"/>
      <c r="P15" s="2"/>
      <c r="Q15" s="2"/>
      <c r="R15" s="2"/>
      <c r="S15" s="2"/>
      <c r="T15" s="29">
        <f>E19</f>
        <v>50</v>
      </c>
      <c r="U15" s="30" t="s">
        <v>199</v>
      </c>
      <c r="V15" s="2"/>
      <c r="W15" s="2"/>
      <c r="X15" s="2"/>
      <c r="Y15" s="2"/>
      <c r="Z15" s="2"/>
    </row>
    <row r="16" spans="1:26" ht="15" x14ac:dyDescent="0.2">
      <c r="A16" s="18" t="s">
        <v>81</v>
      </c>
      <c r="B16" s="8"/>
      <c r="C16" s="8"/>
      <c r="D16" s="8"/>
      <c r="E16" s="59">
        <v>80</v>
      </c>
      <c r="F16" s="2"/>
      <c r="G16" s="2"/>
      <c r="H16" s="8"/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x14ac:dyDescent="0.2">
      <c r="A17" s="16" t="s">
        <v>38</v>
      </c>
      <c r="B17" s="6"/>
      <c r="C17" s="6"/>
      <c r="D17" s="6"/>
      <c r="E17" s="59">
        <v>50</v>
      </c>
      <c r="F17" s="2"/>
      <c r="G17" s="2"/>
      <c r="H17" s="8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6"/>
      <c r="B18" s="6"/>
      <c r="C18" s="6"/>
      <c r="D18" s="6"/>
      <c r="E18" s="26"/>
      <c r="F18" s="2"/>
      <c r="G18" s="2"/>
      <c r="H18" s="8"/>
      <c r="I18" s="28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x14ac:dyDescent="0.2">
      <c r="A19" s="16" t="s">
        <v>39</v>
      </c>
      <c r="B19" s="6"/>
      <c r="C19" s="6"/>
      <c r="D19" s="6"/>
      <c r="E19" s="59">
        <v>50</v>
      </c>
      <c r="F19" s="2"/>
      <c r="G19" s="2"/>
      <c r="H19" s="8"/>
      <c r="I19" s="8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x14ac:dyDescent="0.2">
      <c r="A20" s="16" t="s">
        <v>26</v>
      </c>
      <c r="B20" s="6"/>
      <c r="C20" s="6"/>
      <c r="D20" s="6"/>
      <c r="E20" s="59">
        <v>110</v>
      </c>
      <c r="F20" s="2"/>
      <c r="G20" s="2"/>
      <c r="H20" s="8"/>
      <c r="I20" s="8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x14ac:dyDescent="0.2">
      <c r="A21" s="18" t="s">
        <v>40</v>
      </c>
      <c r="B21" s="8"/>
      <c r="C21" s="8"/>
      <c r="D21" s="8"/>
      <c r="E21" s="59">
        <v>11</v>
      </c>
      <c r="F21" s="2"/>
      <c r="G21" s="2"/>
      <c r="H21" s="8"/>
      <c r="I21" s="28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x14ac:dyDescent="0.2">
      <c r="A22" s="16" t="s">
        <v>37</v>
      </c>
      <c r="B22" s="6"/>
      <c r="C22" s="6"/>
      <c r="D22" s="6"/>
      <c r="E22" s="59">
        <v>3</v>
      </c>
      <c r="F22" s="33" t="str">
        <f>+IF(+E22&lt;0.01,"Use 0.01 ft dome height for no dome"," ")</f>
        <v xml:space="preserve"> </v>
      </c>
      <c r="G22" s="2"/>
      <c r="H22" s="8"/>
      <c r="I22" s="8"/>
      <c r="J22" s="8"/>
      <c r="K22" s="2"/>
      <c r="L22" s="2"/>
      <c r="M22" s="2"/>
      <c r="N22" s="2"/>
      <c r="O22" s="2"/>
      <c r="P22" s="2"/>
      <c r="Q22" s="2"/>
      <c r="R22" s="30">
        <f>E16</f>
        <v>80</v>
      </c>
      <c r="S22" s="30" t="s">
        <v>199</v>
      </c>
      <c r="T22" s="2"/>
      <c r="U22" s="2"/>
      <c r="V22" s="2"/>
      <c r="W22" s="2"/>
      <c r="X22" s="2"/>
      <c r="Y22" s="2"/>
      <c r="Z22" s="2"/>
    </row>
    <row r="23" spans="1:26" ht="15.75" x14ac:dyDescent="0.25">
      <c r="A23" s="6" t="s">
        <v>253</v>
      </c>
      <c r="B23" s="6"/>
      <c r="C23" s="6"/>
      <c r="D23" s="6"/>
      <c r="E23" s="26"/>
      <c r="F23" s="2"/>
      <c r="G23" s="4"/>
      <c r="H23" s="8"/>
      <c r="I23" s="28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x14ac:dyDescent="0.25">
      <c r="A24" s="18" t="s">
        <v>41</v>
      </c>
      <c r="B24" s="8"/>
      <c r="C24" s="8"/>
      <c r="D24" s="8"/>
      <c r="E24" s="59">
        <v>20</v>
      </c>
      <c r="F24" s="33" t="str">
        <f>+IF(AND(+E24&lt;5,+E22&gt;0.01), "Use 0.01 ft dome height for no dome"," ")</f>
        <v xml:space="preserve"> </v>
      </c>
      <c r="G24" s="4"/>
      <c r="H24" s="8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x14ac:dyDescent="0.25">
      <c r="A25" s="18" t="s">
        <v>1</v>
      </c>
      <c r="B25" s="8"/>
      <c r="C25" s="8"/>
      <c r="D25" s="8"/>
      <c r="E25" s="59">
        <v>1</v>
      </c>
      <c r="F25" s="4"/>
      <c r="G25" s="4"/>
      <c r="H25" s="8"/>
      <c r="I25" s="28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x14ac:dyDescent="0.25">
      <c r="A26" s="18" t="s">
        <v>82</v>
      </c>
      <c r="B26" s="8"/>
      <c r="C26" s="8"/>
      <c r="D26" s="8"/>
      <c r="E26" s="59">
        <v>15</v>
      </c>
      <c r="F26" s="4"/>
      <c r="G26" s="4"/>
      <c r="H26" s="8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x14ac:dyDescent="0.25">
      <c r="A27" s="18" t="s">
        <v>83</v>
      </c>
      <c r="E27" s="59">
        <v>40</v>
      </c>
      <c r="F27" s="4"/>
      <c r="G27" s="4"/>
      <c r="H27" s="8"/>
      <c r="I27" s="28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9">
        <f>E22</f>
        <v>3</v>
      </c>
      <c r="V27" s="30" t="s">
        <v>199</v>
      </c>
      <c r="W27" s="2"/>
      <c r="X27" s="2"/>
      <c r="Y27" s="2"/>
      <c r="Z27" s="2"/>
    </row>
    <row r="28" spans="1:26" ht="15.75" x14ac:dyDescent="0.25">
      <c r="A28" s="18" t="s">
        <v>16</v>
      </c>
      <c r="B28" s="8"/>
      <c r="C28" s="8"/>
      <c r="D28" s="8"/>
      <c r="E28" s="59">
        <v>15</v>
      </c>
      <c r="F28" s="4"/>
      <c r="G28" s="4"/>
      <c r="H28" s="8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x14ac:dyDescent="0.25">
      <c r="A29" s="18" t="s">
        <v>17</v>
      </c>
      <c r="B29" s="8"/>
      <c r="C29" s="8"/>
      <c r="D29" s="8"/>
      <c r="E29" s="59">
        <v>6</v>
      </c>
      <c r="F29" s="4"/>
      <c r="G29" s="4"/>
      <c r="H29" s="8"/>
      <c r="I29" s="8"/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x14ac:dyDescent="0.25">
      <c r="A30" s="18" t="s">
        <v>161</v>
      </c>
      <c r="B30" s="8"/>
      <c r="C30" s="8"/>
      <c r="D30" s="8"/>
      <c r="E30" s="60">
        <v>3</v>
      </c>
      <c r="F30" s="4"/>
      <c r="G30" s="4"/>
      <c r="H30" s="8"/>
      <c r="I30" s="8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9">
        <f>E21</f>
        <v>11</v>
      </c>
      <c r="V30" s="30" t="s">
        <v>199</v>
      </c>
      <c r="W30" s="2"/>
      <c r="X30" s="2"/>
      <c r="Y30" s="2"/>
      <c r="Z30" s="2"/>
    </row>
    <row r="31" spans="1:26" ht="15.75" x14ac:dyDescent="0.25">
      <c r="A31" s="16"/>
      <c r="B31" s="6"/>
      <c r="C31" s="6"/>
      <c r="D31" s="6"/>
      <c r="F31" s="4"/>
      <c r="G31" s="4"/>
      <c r="H31" s="8"/>
      <c r="I31" s="8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x14ac:dyDescent="0.25">
      <c r="A32" s="18" t="s">
        <v>11</v>
      </c>
      <c r="B32" s="8"/>
      <c r="C32" s="8"/>
      <c r="D32" s="8"/>
      <c r="E32" s="61">
        <f>E65</f>
        <v>103901.40064590822</v>
      </c>
      <c r="F32" s="4"/>
      <c r="G32" s="4"/>
      <c r="H32" s="8"/>
      <c r="I32" s="8"/>
      <c r="J32" s="8"/>
      <c r="K32" s="2"/>
      <c r="L32" s="2"/>
      <c r="M32" s="2"/>
      <c r="N32" s="2"/>
      <c r="O32" s="29">
        <f>E17</f>
        <v>50</v>
      </c>
      <c r="P32" s="30" t="s">
        <v>199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x14ac:dyDescent="0.25">
      <c r="A33" s="18" t="s">
        <v>10</v>
      </c>
      <c r="B33" s="8"/>
      <c r="C33" s="8"/>
      <c r="D33" s="8"/>
      <c r="E33" s="61">
        <f>+E32*E25</f>
        <v>103901.40064590822</v>
      </c>
      <c r="F33" s="4"/>
      <c r="G33" s="4"/>
      <c r="H33" s="8"/>
      <c r="I33" s="8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x14ac:dyDescent="0.25">
      <c r="A34" s="18" t="s">
        <v>28</v>
      </c>
      <c r="B34" s="8"/>
      <c r="C34" s="8"/>
      <c r="D34" s="8"/>
      <c r="E34" s="62">
        <f>+E15*E32</f>
        <v>1558521.0096886232</v>
      </c>
      <c r="F34" s="66">
        <f>E34/2000</f>
        <v>779.26050484431164</v>
      </c>
      <c r="G34" s="67" t="s">
        <v>2</v>
      </c>
      <c r="H34" s="8"/>
      <c r="I34" s="8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x14ac:dyDescent="0.25">
      <c r="A35" s="18" t="s">
        <v>12</v>
      </c>
      <c r="B35" s="8"/>
      <c r="C35" s="8"/>
      <c r="D35" s="8"/>
      <c r="E35" s="62">
        <f>E34*E25</f>
        <v>1558521.0096886232</v>
      </c>
      <c r="F35" s="66">
        <f>E35/2000</f>
        <v>779.26050484431164</v>
      </c>
      <c r="G35" s="67" t="s">
        <v>2</v>
      </c>
      <c r="H35" s="8"/>
      <c r="I35" s="29">
        <f>E20</f>
        <v>110</v>
      </c>
      <c r="J35" s="30" t="s">
        <v>199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x14ac:dyDescent="0.25">
      <c r="A36" s="16"/>
      <c r="B36" s="6"/>
      <c r="C36" s="6"/>
      <c r="D36" s="6"/>
      <c r="E36" s="36"/>
      <c r="F36" s="24"/>
      <c r="G36" s="11"/>
      <c r="H36" s="8"/>
      <c r="I36" s="34"/>
      <c r="J36" s="8"/>
      <c r="K36" s="2"/>
      <c r="L36" s="2"/>
      <c r="M36" s="2"/>
      <c r="N36" s="2"/>
      <c r="O36" s="2"/>
      <c r="P36" s="2"/>
      <c r="Q36" s="29">
        <f>E24</f>
        <v>20</v>
      </c>
      <c r="R36" s="30" t="s">
        <v>199</v>
      </c>
      <c r="S36" s="2"/>
      <c r="T36" s="2"/>
      <c r="U36" s="2"/>
      <c r="V36" s="2"/>
      <c r="W36" s="2"/>
      <c r="X36" s="2"/>
      <c r="Y36" s="2"/>
      <c r="Z36" s="2"/>
    </row>
    <row r="37" spans="1:26" ht="15.75" x14ac:dyDescent="0.25">
      <c r="A37" s="18" t="s">
        <v>27</v>
      </c>
      <c r="B37" s="8"/>
      <c r="C37" s="8"/>
      <c r="D37" s="8"/>
      <c r="E37" s="61">
        <f>+E34/((100-E14)/100)</f>
        <v>4452917.1705389237</v>
      </c>
      <c r="F37" s="68">
        <f>E37/2000</f>
        <v>2226.4585852694618</v>
      </c>
      <c r="G37" s="69" t="s">
        <v>14</v>
      </c>
      <c r="H37" s="8"/>
      <c r="I37" s="34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x14ac:dyDescent="0.25">
      <c r="A38" s="18" t="s">
        <v>13</v>
      </c>
      <c r="B38" s="8"/>
      <c r="C38" s="8"/>
      <c r="D38" s="8"/>
      <c r="E38" s="61">
        <f>E37*E25</f>
        <v>4452917.1705389237</v>
      </c>
      <c r="F38" s="68">
        <f>E38/2000</f>
        <v>2226.4585852694618</v>
      </c>
      <c r="G38" s="69" t="s">
        <v>14</v>
      </c>
      <c r="H38" s="8"/>
      <c r="I38" s="8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x14ac:dyDescent="0.25">
      <c r="A39" s="16" t="s">
        <v>30</v>
      </c>
      <c r="B39" s="6"/>
      <c r="C39" s="6"/>
      <c r="D39" s="6"/>
      <c r="E39" s="63">
        <f>+E87</f>
        <v>20394.261096149661</v>
      </c>
      <c r="F39" s="2"/>
      <c r="G39" s="2"/>
      <c r="H39" s="8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x14ac:dyDescent="0.25">
      <c r="A40" s="16" t="s">
        <v>87</v>
      </c>
      <c r="B40" s="6"/>
      <c r="C40" s="6"/>
      <c r="D40" s="6"/>
      <c r="E40" s="64">
        <f>+E25*E39</f>
        <v>20394.261096149661</v>
      </c>
      <c r="F40" s="2"/>
      <c r="G40" s="2"/>
      <c r="H40" s="8"/>
      <c r="I40" s="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x14ac:dyDescent="0.25">
      <c r="A41" s="18" t="s">
        <v>3</v>
      </c>
      <c r="B41" s="8"/>
      <c r="C41" s="8"/>
      <c r="D41" s="8"/>
      <c r="E41" s="61">
        <f>E16+E17+E19+2*E26+E27</f>
        <v>250</v>
      </c>
      <c r="F41" s="2"/>
      <c r="G41" s="2"/>
      <c r="H41" s="8"/>
      <c r="I41" s="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x14ac:dyDescent="0.25">
      <c r="A42" s="18" t="s">
        <v>4</v>
      </c>
      <c r="B42" s="8"/>
      <c r="C42" s="8"/>
      <c r="D42" s="8"/>
      <c r="E42" s="61">
        <f>E20*E25+(E25-1)*E29+2*E28</f>
        <v>140</v>
      </c>
      <c r="F42" s="2"/>
      <c r="G42" s="2"/>
      <c r="H42" s="8"/>
      <c r="I42" s="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x14ac:dyDescent="0.25">
      <c r="A43" s="18" t="s">
        <v>5</v>
      </c>
      <c r="B43" s="8"/>
      <c r="C43" s="8"/>
      <c r="D43" s="8"/>
      <c r="E43" s="61">
        <f>E41*E42</f>
        <v>35000</v>
      </c>
      <c r="F43" s="2"/>
      <c r="G43" s="2"/>
      <c r="H43" s="8"/>
      <c r="I43" s="8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x14ac:dyDescent="0.25">
      <c r="A44" s="18" t="s">
        <v>6</v>
      </c>
      <c r="B44" s="8"/>
      <c r="C44" s="8"/>
      <c r="D44" s="8"/>
      <c r="E44" s="65">
        <f>E43*E30</f>
        <v>105000</v>
      </c>
      <c r="F44" s="2"/>
      <c r="G44" s="2"/>
      <c r="H44" s="8"/>
      <c r="I44" s="8"/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16"/>
      <c r="B45" s="6"/>
      <c r="C45" s="6"/>
      <c r="D45" s="6"/>
      <c r="E45" s="2"/>
      <c r="F45" s="2"/>
      <c r="G45" s="2"/>
      <c r="H45" s="8"/>
      <c r="I45" s="34"/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55" t="s">
        <v>0</v>
      </c>
      <c r="B46" s="9" t="s">
        <v>0</v>
      </c>
      <c r="C46" s="9" t="s">
        <v>0</v>
      </c>
      <c r="D46" s="9" t="s">
        <v>0</v>
      </c>
      <c r="E46" s="3" t="s">
        <v>0</v>
      </c>
      <c r="F46" s="2"/>
      <c r="G46" s="2"/>
      <c r="H46" s="8"/>
      <c r="I46" s="34"/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16"/>
      <c r="B47" s="6"/>
      <c r="C47" s="6"/>
      <c r="D47" s="6"/>
      <c r="E47" s="8"/>
      <c r="F47" s="2"/>
      <c r="G47" s="2"/>
      <c r="H47" s="8"/>
      <c r="I47" s="34"/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16" t="s">
        <v>7</v>
      </c>
      <c r="B48" s="8"/>
      <c r="C48" s="8"/>
      <c r="D48" s="8"/>
      <c r="E48" s="37">
        <f>(E24*E24/(8*E22))+E22/2</f>
        <v>18.166666666666668</v>
      </c>
      <c r="F48" s="2"/>
      <c r="G48" s="2"/>
      <c r="H48" s="8"/>
      <c r="I48" s="34"/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18" t="s">
        <v>9</v>
      </c>
      <c r="B49" s="8"/>
      <c r="C49" s="8"/>
      <c r="D49" s="8"/>
      <c r="E49" s="38">
        <f>+E48-E22</f>
        <v>15.166666666666668</v>
      </c>
      <c r="F49" s="2"/>
      <c r="G49" s="2"/>
      <c r="H49" s="8"/>
      <c r="I49" s="34"/>
      <c r="J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16" t="s">
        <v>8</v>
      </c>
      <c r="B50" s="8"/>
      <c r="C50" s="8"/>
      <c r="D50" s="8"/>
      <c r="E50" s="39">
        <f>(+E48^2)*(ACOS(+E49/E48))-(+E49*SQRT((2*E22*E48)-E22^2))</f>
        <v>40.711009732863261</v>
      </c>
      <c r="F50" s="2"/>
      <c r="G50" s="2"/>
      <c r="H50" s="8"/>
      <c r="I50" s="8"/>
      <c r="J50" s="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16"/>
      <c r="B51" s="8"/>
      <c r="C51" s="8"/>
      <c r="D51" s="8"/>
      <c r="E51" s="2"/>
      <c r="F51" s="2"/>
      <c r="G51" s="2"/>
      <c r="H51" s="8"/>
      <c r="I51" s="8"/>
      <c r="J51" s="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6" t="s">
        <v>61</v>
      </c>
      <c r="E52" s="40">
        <f>E21/E17</f>
        <v>0.22</v>
      </c>
      <c r="F52" s="2"/>
      <c r="G52" s="2"/>
      <c r="H52" s="8"/>
      <c r="I52" s="8"/>
      <c r="J52" s="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5" t="s">
        <v>62</v>
      </c>
      <c r="E53" s="40">
        <f>E21/E19</f>
        <v>0.22</v>
      </c>
      <c r="F53" s="2"/>
      <c r="G53" s="2"/>
      <c r="H53" s="8"/>
      <c r="I53" s="8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15" t="s">
        <v>63</v>
      </c>
      <c r="E54" s="41">
        <f>IF(E22&lt;0.25,0,E16-(E22/E52 +E22/E53))</f>
        <v>52.727272727272727</v>
      </c>
      <c r="F54" s="2"/>
      <c r="G54" s="2"/>
      <c r="H54" s="8"/>
      <c r="I54" s="8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15" t="s">
        <v>64</v>
      </c>
      <c r="E55" s="41">
        <f>IF(E22&lt;0.25,0,((E16+E54)/2))</f>
        <v>66.36363636363636</v>
      </c>
      <c r="F55" s="2"/>
      <c r="G55" s="2"/>
      <c r="H55" s="8"/>
      <c r="I55" s="8"/>
      <c r="J55" s="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15"/>
      <c r="E56" s="40"/>
      <c r="F56" s="2"/>
      <c r="G56" s="2"/>
      <c r="H56" s="8"/>
      <c r="I56" s="8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16" t="s">
        <v>55</v>
      </c>
      <c r="B57" s="6"/>
      <c r="C57" s="6"/>
      <c r="D57" s="6"/>
      <c r="E57" s="41">
        <f>E24*E21*E16</f>
        <v>17600</v>
      </c>
      <c r="F57" s="2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16" t="s">
        <v>56</v>
      </c>
      <c r="B58" s="6"/>
      <c r="C58" s="6"/>
      <c r="D58" s="6"/>
      <c r="E58" s="41">
        <f>0.5*(E20-E24)*E21*E16</f>
        <v>39600</v>
      </c>
      <c r="F58" s="2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16" t="s">
        <v>57</v>
      </c>
      <c r="B59" s="6"/>
      <c r="C59" s="6"/>
      <c r="D59" s="6"/>
      <c r="E59" s="41">
        <f>0.5*E21*E17*E24</f>
        <v>5500</v>
      </c>
      <c r="F59" s="35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16" t="s">
        <v>58</v>
      </c>
      <c r="B60" s="6"/>
      <c r="C60" s="6"/>
      <c r="D60" s="6"/>
      <c r="E60" s="41">
        <f>0.5*E21*E19*E24</f>
        <v>5500</v>
      </c>
      <c r="F60" s="2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6" t="s">
        <v>59</v>
      </c>
      <c r="B61" s="6"/>
      <c r="C61" s="6"/>
      <c r="D61" s="6"/>
      <c r="E61" s="41">
        <f>0.33333*E21*(E20-E24)*E17</f>
        <v>16499.835000000003</v>
      </c>
      <c r="F61" s="2"/>
      <c r="G61" s="2"/>
      <c r="H61" s="8"/>
      <c r="I61" s="8"/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16" t="s">
        <v>60</v>
      </c>
      <c r="B62" s="6"/>
      <c r="C62" s="6"/>
      <c r="D62" s="6"/>
      <c r="E62" s="41">
        <f>0.33333*E21*(E20-E24)*E19</f>
        <v>16499.835000000003</v>
      </c>
      <c r="F62" s="2"/>
      <c r="G62" s="2"/>
      <c r="H62" s="8"/>
      <c r="I62" s="8"/>
      <c r="J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16" t="s">
        <v>65</v>
      </c>
      <c r="E63" s="41">
        <f>E50*E55</f>
        <v>2701.7306459081979</v>
      </c>
      <c r="F63" s="2"/>
      <c r="G63" s="2"/>
      <c r="H63" s="8"/>
      <c r="I63" s="8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7" t="s">
        <v>67</v>
      </c>
      <c r="E64" s="26"/>
      <c r="F64" s="2"/>
      <c r="G64" s="2"/>
      <c r="H64" s="8"/>
      <c r="I64" s="8"/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x14ac:dyDescent="0.25">
      <c r="A65" s="16" t="s">
        <v>66</v>
      </c>
      <c r="E65" s="42">
        <f>SUM(E57:E63)</f>
        <v>103901.40064590822</v>
      </c>
      <c r="F65" s="2"/>
      <c r="G65" s="2"/>
      <c r="H65" s="8"/>
      <c r="I65" s="8"/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5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5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x14ac:dyDescent="0.25">
      <c r="A68" s="16" t="s">
        <v>68</v>
      </c>
      <c r="B68" s="6"/>
      <c r="C68" s="6"/>
      <c r="D68" s="6"/>
      <c r="E68" s="43">
        <f>+(E20-E24)/2</f>
        <v>45</v>
      </c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x14ac:dyDescent="0.25">
      <c r="A69" s="16" t="s">
        <v>69</v>
      </c>
      <c r="E69" s="43">
        <f>+SQRT(E21^2+E17^2)</f>
        <v>51.195702944680818</v>
      </c>
      <c r="F69" s="2"/>
      <c r="G69" s="2"/>
      <c r="H69" s="8"/>
      <c r="I69" s="8"/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x14ac:dyDescent="0.25">
      <c r="A70" s="16" t="s">
        <v>70</v>
      </c>
      <c r="B70" s="6"/>
      <c r="C70" s="6"/>
      <c r="D70" s="6"/>
      <c r="E70" s="43">
        <f>+SQRT(E21^2+((E20-E24)/2)^2)</f>
        <v>46.324939287601879</v>
      </c>
      <c r="F70" s="2"/>
      <c r="G70" s="2"/>
      <c r="H70" s="8"/>
      <c r="I70" s="8"/>
      <c r="J70" s="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x14ac:dyDescent="0.25">
      <c r="A71" s="16" t="s">
        <v>71</v>
      </c>
      <c r="E71" s="44">
        <f>0.5*((E20-E24)*E69)+2*(0.5*E17*E70)</f>
        <v>4620.0535968907316</v>
      </c>
      <c r="F71" s="2"/>
      <c r="G71" s="2"/>
      <c r="H71" s="8"/>
      <c r="I71" s="8"/>
      <c r="J71" s="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15"/>
      <c r="E72" s="2"/>
      <c r="F72" s="2"/>
      <c r="G72" s="2"/>
      <c r="H72" s="8"/>
      <c r="I72" s="8"/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x14ac:dyDescent="0.25">
      <c r="A73" s="16" t="s">
        <v>72</v>
      </c>
      <c r="B73" s="6"/>
      <c r="C73" s="6"/>
      <c r="D73" s="6"/>
      <c r="E73" s="43">
        <f>E68</f>
        <v>45</v>
      </c>
      <c r="F73" s="2"/>
      <c r="G73" s="2"/>
      <c r="H73" s="8"/>
      <c r="I73" s="8"/>
      <c r="J73" s="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x14ac:dyDescent="0.25">
      <c r="A74" s="16" t="s">
        <v>73</v>
      </c>
      <c r="E74" s="43">
        <f>+SQRT(E21^2+E19^2)</f>
        <v>51.195702944680818</v>
      </c>
      <c r="F74" s="2"/>
      <c r="G74" s="2"/>
      <c r="H74" s="8"/>
      <c r="I74" s="8"/>
      <c r="J74" s="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x14ac:dyDescent="0.25">
      <c r="A75" s="16" t="s">
        <v>74</v>
      </c>
      <c r="B75" s="6"/>
      <c r="C75" s="6"/>
      <c r="D75" s="6"/>
      <c r="E75" s="43">
        <f>+SQRT(E21^2+((E20-E24)/2)^2)</f>
        <v>46.324939287601879</v>
      </c>
      <c r="F75" s="2"/>
      <c r="G75" s="2"/>
      <c r="H75" s="8"/>
      <c r="I75" s="8"/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x14ac:dyDescent="0.25">
      <c r="A76" s="16" t="s">
        <v>75</v>
      </c>
      <c r="E76" s="44">
        <f>0.5*((E20-E24)*E74)+2*(0.5*E19*E75)</f>
        <v>4620.0535968907316</v>
      </c>
      <c r="F76" s="2"/>
      <c r="G76" s="2"/>
      <c r="H76" s="8"/>
      <c r="I76" s="8"/>
      <c r="J76" s="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15"/>
      <c r="E77" s="45"/>
      <c r="F77" s="2"/>
      <c r="G77" s="2"/>
      <c r="H77" s="8"/>
      <c r="I77" s="8"/>
      <c r="J77" s="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x14ac:dyDescent="0.25">
      <c r="A78" s="15" t="s">
        <v>76</v>
      </c>
      <c r="E78" s="46">
        <f>2*E16*E70</f>
        <v>7411.9902860163002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15"/>
      <c r="E79" s="4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x14ac:dyDescent="0.25">
      <c r="A80" s="15" t="s">
        <v>77</v>
      </c>
      <c r="E80" s="47">
        <f>E24*E69</f>
        <v>1023.9140588936164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x14ac:dyDescent="0.25">
      <c r="A81" s="15" t="s">
        <v>78</v>
      </c>
      <c r="E81" s="47">
        <f>E24*E74</f>
        <v>1023.9140588936164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16"/>
      <c r="B82" s="6"/>
      <c r="C82" s="6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16" t="s">
        <v>33</v>
      </c>
      <c r="B83" s="6"/>
      <c r="C83" s="6"/>
      <c r="D83" s="6"/>
      <c r="E83" s="48">
        <f>2*E48*ACOS((E49)/E48)</f>
        <v>21.179193732058341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x14ac:dyDescent="0.25">
      <c r="A84" s="16" t="s">
        <v>34</v>
      </c>
      <c r="B84" s="6"/>
      <c r="C84" s="6"/>
      <c r="D84" s="6"/>
      <c r="E84" s="49">
        <f>+E16*(MAX(E83,E24))</f>
        <v>1694.3354985646672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16"/>
      <c r="B85" s="6"/>
      <c r="C85" s="6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17" t="s">
        <v>79</v>
      </c>
      <c r="B86" s="6"/>
      <c r="C86" s="6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x14ac:dyDescent="0.25">
      <c r="A87" s="16" t="s">
        <v>80</v>
      </c>
      <c r="E87" s="42">
        <f>E71+E76+E78+E80+E81+E84</f>
        <v>20394.261096149661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1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6:26" x14ac:dyDescent="0.2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6:26" x14ac:dyDescent="0.2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6:26" x14ac:dyDescent="0.2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6:26" x14ac:dyDescent="0.2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 sheet="1" objects="1" scenarios="1"/>
  <customSheetViews>
    <customSheetView guid="{88C03D8C-5C4F-41E1-959A-BF38E8EFECF1}" scale="58" fitToPage="1">
      <selection activeCell="K30" sqref="K30"/>
      <pageMargins left="0.75" right="0.75" top="1" bottom="1" header="0.5" footer="0.5"/>
      <pageSetup scale="62" orientation="portrait" verticalDpi="300" r:id="rId1"/>
      <headerFooter alignWithMargins="0"/>
    </customSheetView>
    <customSheetView guid="{A84E93CB-2FC8-4047-BB17-334A3F05EDBA}" scale="58" fitToPage="1">
      <selection activeCell="K30" sqref="K30"/>
      <pageMargins left="0.75" right="0.75" top="1" bottom="1" header="0.5" footer="0.5"/>
      <pageSetup scale="62" orientation="portrait" verticalDpi="300" r:id="rId2"/>
      <headerFooter alignWithMargins="0"/>
    </customSheetView>
  </customSheetViews>
  <phoneticPr fontId="0" type="noConversion"/>
  <pageMargins left="0.75" right="0.75" top="1" bottom="1" header="0.5" footer="0.5"/>
  <pageSetup scale="62" orientation="portrait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6"/>
  <sheetViews>
    <sheetView zoomScale="70" zoomScaleNormal="70" workbookViewId="0">
      <selection activeCell="C7" sqref="C7"/>
    </sheetView>
  </sheetViews>
  <sheetFormatPr defaultRowHeight="12.75" x14ac:dyDescent="0.2"/>
  <cols>
    <col min="1" max="1" width="15.7109375" customWidth="1"/>
    <col min="2" max="2" width="16.42578125" customWidth="1"/>
    <col min="4" max="4" width="39.28515625" customWidth="1"/>
    <col min="5" max="5" width="14.140625" customWidth="1"/>
  </cols>
  <sheetData>
    <row r="1" spans="1:26" ht="19.5" x14ac:dyDescent="0.35">
      <c r="A1" s="1" t="s">
        <v>36</v>
      </c>
      <c r="E1" s="10" t="s">
        <v>23</v>
      </c>
      <c r="F1" s="27"/>
      <c r="G1" s="27"/>
      <c r="H1" s="8"/>
      <c r="I1" s="8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t="s">
        <v>18</v>
      </c>
      <c r="E2" s="10" t="s">
        <v>24</v>
      </c>
      <c r="F2" s="27"/>
      <c r="G2" s="27"/>
      <c r="H2" s="8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t="s">
        <v>19</v>
      </c>
      <c r="F3" s="2"/>
      <c r="G3" s="2"/>
      <c r="H3" s="8"/>
      <c r="I3" s="28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t="s">
        <v>20</v>
      </c>
      <c r="E4" s="7" t="s">
        <v>22</v>
      </c>
      <c r="F4" s="2"/>
      <c r="G4" s="2"/>
      <c r="H4" s="8"/>
      <c r="I4" s="8"/>
      <c r="J4" s="8"/>
      <c r="K4" s="2"/>
      <c r="L4" s="2"/>
      <c r="M4" s="2"/>
      <c r="N4" s="2"/>
      <c r="O4" s="2"/>
      <c r="P4" s="2"/>
      <c r="Q4" s="2"/>
      <c r="R4" s="29">
        <f>E26</f>
        <v>4.5999999999999996</v>
      </c>
      <c r="S4" s="30" t="s">
        <v>198</v>
      </c>
      <c r="T4" s="2"/>
      <c r="U4" s="2"/>
      <c r="V4" s="2"/>
      <c r="W4" s="2"/>
      <c r="X4" s="2"/>
      <c r="Y4" s="2"/>
      <c r="Z4" s="2"/>
    </row>
    <row r="5" spans="1:26" x14ac:dyDescent="0.2">
      <c r="A5" t="s">
        <v>21</v>
      </c>
      <c r="E5" s="21" t="s">
        <v>42</v>
      </c>
      <c r="F5" s="31"/>
      <c r="G5" s="31"/>
      <c r="H5" s="31"/>
      <c r="I5" s="32"/>
      <c r="J5" s="32"/>
      <c r="K5" s="3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5">
        <v>40962</v>
      </c>
      <c r="C6" s="15" t="s">
        <v>256</v>
      </c>
      <c r="F6" s="2"/>
      <c r="G6" s="2"/>
      <c r="H6" s="8"/>
      <c r="I6" s="28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F7" s="2"/>
      <c r="G7" s="2"/>
      <c r="H7" s="8"/>
      <c r="I7" s="8"/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3" t="s">
        <v>25</v>
      </c>
      <c r="B8" s="14"/>
      <c r="C8" s="14"/>
      <c r="D8" s="14"/>
      <c r="E8" s="19"/>
      <c r="F8" s="2"/>
      <c r="G8" s="2"/>
      <c r="H8" s="8"/>
      <c r="I8" s="8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3" t="s">
        <v>32</v>
      </c>
      <c r="B9" s="14"/>
      <c r="C9" s="14"/>
      <c r="D9" s="14"/>
      <c r="E9" s="14"/>
      <c r="F9" s="2"/>
      <c r="G9" s="2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3" t="s">
        <v>31</v>
      </c>
      <c r="B10" s="14"/>
      <c r="C10" s="14"/>
      <c r="D10" s="14"/>
      <c r="E10" s="14"/>
      <c r="F10" s="2"/>
      <c r="G10" s="2"/>
      <c r="H10" s="8"/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F11" s="2"/>
      <c r="G11" s="2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F12" s="2"/>
      <c r="G12" s="2"/>
      <c r="H12" s="8"/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8"/>
      <c r="I13" s="28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x14ac:dyDescent="0.2">
      <c r="A14" s="6" t="s">
        <v>15</v>
      </c>
      <c r="B14" s="6"/>
      <c r="C14" s="6"/>
      <c r="D14" s="6"/>
      <c r="E14" s="59">
        <v>65</v>
      </c>
      <c r="F14" s="2"/>
      <c r="G14" s="2"/>
      <c r="H14" s="8"/>
      <c r="I14" s="29">
        <f>E28</f>
        <v>4.5999999999999996</v>
      </c>
      <c r="J14" s="30" t="s">
        <v>198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x14ac:dyDescent="0.2">
      <c r="A15" s="18" t="s">
        <v>200</v>
      </c>
      <c r="B15" s="8"/>
      <c r="C15" s="8"/>
      <c r="D15" s="8"/>
      <c r="E15" s="59">
        <v>240</v>
      </c>
      <c r="F15" s="2"/>
      <c r="G15" s="2"/>
      <c r="H15" s="8"/>
      <c r="I15" s="28"/>
      <c r="J15" s="8"/>
      <c r="K15" s="2"/>
      <c r="L15" s="2"/>
      <c r="M15" s="2"/>
      <c r="N15" s="2"/>
      <c r="O15" s="2"/>
      <c r="P15" s="2"/>
      <c r="Q15" s="2"/>
      <c r="R15" s="2"/>
      <c r="S15" s="2"/>
      <c r="T15" s="29">
        <f>E19</f>
        <v>15.2</v>
      </c>
      <c r="U15" s="30" t="s">
        <v>198</v>
      </c>
      <c r="V15" s="2"/>
      <c r="W15" s="2"/>
      <c r="X15" s="2"/>
      <c r="Y15" s="2"/>
      <c r="Z15" s="2"/>
    </row>
    <row r="16" spans="1:26" ht="15" x14ac:dyDescent="0.2">
      <c r="A16" s="18" t="s">
        <v>201</v>
      </c>
      <c r="B16" s="8"/>
      <c r="C16" s="8"/>
      <c r="D16" s="8"/>
      <c r="E16" s="59">
        <v>24.4</v>
      </c>
      <c r="F16" s="2"/>
      <c r="G16" s="2"/>
      <c r="H16" s="8"/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x14ac:dyDescent="0.2">
      <c r="A17" s="16" t="s">
        <v>202</v>
      </c>
      <c r="B17" s="6"/>
      <c r="C17" s="6"/>
      <c r="D17" s="6"/>
      <c r="E17" s="59">
        <v>15.2</v>
      </c>
      <c r="F17" s="2"/>
      <c r="G17" s="2"/>
      <c r="H17" s="8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6"/>
      <c r="B18" s="6"/>
      <c r="C18" s="6"/>
      <c r="D18" s="6"/>
      <c r="E18" s="26"/>
      <c r="F18" s="2"/>
      <c r="G18" s="2"/>
      <c r="H18" s="8"/>
      <c r="I18" s="28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x14ac:dyDescent="0.2">
      <c r="A19" s="16" t="s">
        <v>203</v>
      </c>
      <c r="B19" s="6"/>
      <c r="C19" s="6"/>
      <c r="D19" s="6"/>
      <c r="E19" s="59">
        <v>15.2</v>
      </c>
      <c r="F19" s="2"/>
      <c r="G19" s="2"/>
      <c r="H19" s="8"/>
      <c r="I19" s="8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x14ac:dyDescent="0.2">
      <c r="A20" s="16" t="s">
        <v>204</v>
      </c>
      <c r="B20" s="6"/>
      <c r="C20" s="6"/>
      <c r="D20" s="6"/>
      <c r="E20" s="59">
        <v>33.5</v>
      </c>
      <c r="F20" s="2"/>
      <c r="G20" s="2"/>
      <c r="H20" s="8"/>
      <c r="I20" s="8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x14ac:dyDescent="0.2">
      <c r="A21" s="18" t="s">
        <v>205</v>
      </c>
      <c r="B21" s="8"/>
      <c r="C21" s="8"/>
      <c r="D21" s="8"/>
      <c r="E21" s="59">
        <v>3.4</v>
      </c>
      <c r="F21" s="2"/>
      <c r="G21" s="2"/>
      <c r="H21" s="8"/>
      <c r="I21" s="28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x14ac:dyDescent="0.2">
      <c r="A22" s="16" t="s">
        <v>206</v>
      </c>
      <c r="B22" s="6"/>
      <c r="C22" s="6"/>
      <c r="D22" s="6"/>
      <c r="E22" s="59">
        <v>1</v>
      </c>
      <c r="F22" s="33" t="str">
        <f>+IF(+E22&lt;0.01,"Use 0.003 m dome height for no dome"," ")</f>
        <v xml:space="preserve"> </v>
      </c>
      <c r="G22" s="2"/>
      <c r="H22" s="8"/>
      <c r="I22" s="8"/>
      <c r="J22" s="8"/>
      <c r="K22" s="2"/>
      <c r="L22" s="2"/>
      <c r="M22" s="2"/>
      <c r="N22" s="2"/>
      <c r="O22" s="2"/>
      <c r="P22" s="2"/>
      <c r="Q22" s="2"/>
      <c r="R22" s="30">
        <f>E16</f>
        <v>24.4</v>
      </c>
      <c r="S22" s="30" t="s">
        <v>198</v>
      </c>
      <c r="T22" s="2"/>
      <c r="U22" s="2"/>
      <c r="V22" s="2"/>
      <c r="W22" s="2"/>
      <c r="X22" s="2"/>
      <c r="Y22" s="2"/>
      <c r="Z22" s="2"/>
    </row>
    <row r="23" spans="1:26" ht="15.75" x14ac:dyDescent="0.25">
      <c r="A23" s="6" t="s">
        <v>252</v>
      </c>
      <c r="B23" s="6"/>
      <c r="C23" s="6"/>
      <c r="D23" s="6"/>
      <c r="E23" s="26"/>
      <c r="F23" s="2"/>
      <c r="G23" s="4"/>
      <c r="H23" s="8"/>
      <c r="I23" s="28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x14ac:dyDescent="0.25">
      <c r="A24" s="18" t="s">
        <v>207</v>
      </c>
      <c r="B24" s="8"/>
      <c r="C24" s="8"/>
      <c r="D24" s="8"/>
      <c r="E24" s="59">
        <v>6.1</v>
      </c>
      <c r="F24" s="33" t="str">
        <f>+IF(AND(+E24&lt;1.5,+E22&gt;0.003), "Use 0.003 m dome height for no dome"," ")</f>
        <v xml:space="preserve"> </v>
      </c>
      <c r="G24" s="4"/>
      <c r="H24" s="8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x14ac:dyDescent="0.25">
      <c r="A25" s="8" t="s">
        <v>1</v>
      </c>
      <c r="B25" s="8"/>
      <c r="C25" s="8"/>
      <c r="D25" s="8"/>
      <c r="E25" s="59">
        <v>1</v>
      </c>
      <c r="F25" s="4"/>
      <c r="G25" s="4"/>
      <c r="H25" s="8"/>
      <c r="I25" s="28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x14ac:dyDescent="0.25">
      <c r="A26" s="18" t="s">
        <v>208</v>
      </c>
      <c r="B26" s="8"/>
      <c r="C26" s="8"/>
      <c r="D26" s="8"/>
      <c r="E26" s="59">
        <v>4.5999999999999996</v>
      </c>
      <c r="F26" s="4"/>
      <c r="G26" s="4"/>
      <c r="H26" s="8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x14ac:dyDescent="0.25">
      <c r="A27" s="18" t="s">
        <v>209</v>
      </c>
      <c r="E27" s="59">
        <v>12.2</v>
      </c>
      <c r="F27" s="4"/>
      <c r="G27" s="4"/>
      <c r="H27" s="8"/>
      <c r="I27" s="28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9">
        <f>E22</f>
        <v>1</v>
      </c>
      <c r="V27" s="30" t="s">
        <v>198</v>
      </c>
      <c r="W27" s="2"/>
      <c r="X27" s="2"/>
      <c r="Y27" s="2"/>
      <c r="Z27" s="2"/>
    </row>
    <row r="28" spans="1:26" ht="15.75" x14ac:dyDescent="0.25">
      <c r="A28" s="18" t="s">
        <v>210</v>
      </c>
      <c r="B28" s="8"/>
      <c r="C28" s="8"/>
      <c r="D28" s="8"/>
      <c r="E28" s="59">
        <v>4.5999999999999996</v>
      </c>
      <c r="F28" s="4"/>
      <c r="G28" s="4"/>
      <c r="H28" s="8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x14ac:dyDescent="0.25">
      <c r="A29" s="18" t="s">
        <v>211</v>
      </c>
      <c r="B29" s="8"/>
      <c r="C29" s="8"/>
      <c r="D29" s="8"/>
      <c r="E29" s="59">
        <v>2</v>
      </c>
      <c r="F29" s="4"/>
      <c r="G29" s="4"/>
      <c r="H29" s="8"/>
      <c r="I29" s="8"/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x14ac:dyDescent="0.25">
      <c r="A30" s="18" t="s">
        <v>212</v>
      </c>
      <c r="B30" s="8"/>
      <c r="C30" s="8"/>
      <c r="D30" s="8"/>
      <c r="E30" s="60">
        <v>32</v>
      </c>
      <c r="F30" s="4"/>
      <c r="G30" s="4"/>
      <c r="H30" s="8"/>
      <c r="I30" s="8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9">
        <f>E21</f>
        <v>3.4</v>
      </c>
      <c r="V30" s="30" t="s">
        <v>198</v>
      </c>
      <c r="W30" s="2"/>
      <c r="X30" s="2"/>
      <c r="Y30" s="2"/>
      <c r="Z30" s="2"/>
    </row>
    <row r="31" spans="1:26" ht="15.75" x14ac:dyDescent="0.25">
      <c r="A31" s="16"/>
      <c r="B31" s="6"/>
      <c r="C31" s="6"/>
      <c r="D31" s="6"/>
      <c r="F31" s="4"/>
      <c r="G31" s="4"/>
      <c r="H31" s="8"/>
      <c r="I31" s="8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x14ac:dyDescent="0.25">
      <c r="A32" s="18" t="s">
        <v>213</v>
      </c>
      <c r="B32" s="8"/>
      <c r="C32" s="8"/>
      <c r="D32" s="8"/>
      <c r="E32" s="70">
        <f>E65</f>
        <v>2984.6307856547478</v>
      </c>
      <c r="F32" s="4"/>
      <c r="G32" s="4"/>
      <c r="H32" s="8"/>
      <c r="I32" s="8"/>
      <c r="J32" s="8"/>
      <c r="K32" s="2"/>
      <c r="L32" s="2"/>
      <c r="M32" s="2"/>
      <c r="N32" s="2"/>
      <c r="O32" s="29">
        <f>E17</f>
        <v>15.2</v>
      </c>
      <c r="P32" s="30" t="s">
        <v>198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x14ac:dyDescent="0.25">
      <c r="A33" s="18" t="s">
        <v>240</v>
      </c>
      <c r="B33" s="8"/>
      <c r="C33" s="8"/>
      <c r="D33" s="8"/>
      <c r="E33" s="70">
        <f>+E32*E25</f>
        <v>2984.6307856547478</v>
      </c>
      <c r="F33" s="4"/>
      <c r="G33" s="4"/>
      <c r="H33" s="8"/>
      <c r="I33" s="8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x14ac:dyDescent="0.25">
      <c r="A34" s="18" t="s">
        <v>241</v>
      </c>
      <c r="B34" s="8"/>
      <c r="C34" s="8"/>
      <c r="D34" s="8"/>
      <c r="E34" s="71">
        <f>+E15*E32</f>
        <v>716311.38855713943</v>
      </c>
      <c r="F34" s="66">
        <f>E34/1000</f>
        <v>716.31138855713948</v>
      </c>
      <c r="G34" s="67" t="s">
        <v>250</v>
      </c>
      <c r="H34" s="8"/>
      <c r="I34" s="8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x14ac:dyDescent="0.25">
      <c r="A35" s="18" t="s">
        <v>242</v>
      </c>
      <c r="B35" s="8"/>
      <c r="C35" s="8"/>
      <c r="D35" s="8"/>
      <c r="E35" s="71">
        <f>E34*E25</f>
        <v>716311.38855713943</v>
      </c>
      <c r="F35" s="66">
        <f>E35/1000</f>
        <v>716.31138855713948</v>
      </c>
      <c r="G35" s="67" t="s">
        <v>250</v>
      </c>
      <c r="H35" s="8"/>
      <c r="I35" s="29">
        <f>E20</f>
        <v>33.5</v>
      </c>
      <c r="J35" s="30" t="s">
        <v>198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x14ac:dyDescent="0.25">
      <c r="A36" s="16"/>
      <c r="B36" s="6"/>
      <c r="C36" s="6"/>
      <c r="D36" s="6"/>
      <c r="E36" s="36"/>
      <c r="F36" s="24"/>
      <c r="G36" s="11"/>
      <c r="H36" s="8"/>
      <c r="I36" s="34"/>
      <c r="J36" s="8"/>
      <c r="K36" s="2"/>
      <c r="L36" s="2"/>
      <c r="M36" s="2"/>
      <c r="N36" s="2"/>
      <c r="O36" s="2"/>
      <c r="P36" s="2"/>
      <c r="Q36" s="29">
        <f>E24</f>
        <v>6.1</v>
      </c>
      <c r="R36" s="30" t="s">
        <v>198</v>
      </c>
      <c r="S36" s="2"/>
      <c r="T36" s="2"/>
      <c r="U36" s="2"/>
      <c r="V36" s="2"/>
      <c r="W36" s="2"/>
      <c r="X36" s="2"/>
      <c r="Y36" s="2"/>
      <c r="Z36" s="2"/>
    </row>
    <row r="37" spans="1:26" ht="15.75" x14ac:dyDescent="0.25">
      <c r="A37" s="18" t="s">
        <v>243</v>
      </c>
      <c r="B37" s="8"/>
      <c r="C37" s="8"/>
      <c r="D37" s="8"/>
      <c r="E37" s="70">
        <f>+E34/((100-E14)/100)</f>
        <v>2046603.9673061129</v>
      </c>
      <c r="F37" s="68">
        <f>E37/1000</f>
        <v>2046.603967306113</v>
      </c>
      <c r="G37" s="69" t="s">
        <v>95</v>
      </c>
      <c r="H37" s="8"/>
      <c r="I37" s="34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x14ac:dyDescent="0.25">
      <c r="A38" s="18" t="s">
        <v>244</v>
      </c>
      <c r="B38" s="8"/>
      <c r="C38" s="8"/>
      <c r="D38" s="8"/>
      <c r="E38" s="70">
        <f>E37*E25</f>
        <v>2046603.9673061129</v>
      </c>
      <c r="F38" s="68">
        <f>E38/1000</f>
        <v>2046.603967306113</v>
      </c>
      <c r="G38" s="69" t="s">
        <v>95</v>
      </c>
      <c r="H38" s="8"/>
      <c r="I38" s="8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x14ac:dyDescent="0.25">
      <c r="A39" s="16" t="s">
        <v>245</v>
      </c>
      <c r="B39" s="6"/>
      <c r="C39" s="6"/>
      <c r="D39" s="6"/>
      <c r="E39" s="72">
        <f>+E87</f>
        <v>1894.0370041995523</v>
      </c>
      <c r="F39" s="2"/>
      <c r="G39" s="2"/>
      <c r="H39" s="8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x14ac:dyDescent="0.25">
      <c r="A40" s="16" t="s">
        <v>246</v>
      </c>
      <c r="B40" s="6"/>
      <c r="C40" s="6"/>
      <c r="D40" s="6"/>
      <c r="E40" s="73">
        <f>+E25*E39</f>
        <v>1894.0370041995523</v>
      </c>
      <c r="F40" s="2"/>
      <c r="G40" s="2"/>
      <c r="H40" s="8"/>
      <c r="I40" s="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x14ac:dyDescent="0.25">
      <c r="A41" s="18" t="s">
        <v>247</v>
      </c>
      <c r="B41" s="8"/>
      <c r="C41" s="8"/>
      <c r="D41" s="8"/>
      <c r="E41" s="70">
        <f>E16+E17+E19+2*E26+E27</f>
        <v>76.2</v>
      </c>
      <c r="F41" s="2"/>
      <c r="G41" s="2"/>
      <c r="H41" s="8"/>
      <c r="I41" s="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x14ac:dyDescent="0.25">
      <c r="A42" s="18" t="s">
        <v>248</v>
      </c>
      <c r="B42" s="8"/>
      <c r="C42" s="8"/>
      <c r="D42" s="8"/>
      <c r="E42" s="70">
        <f>E20*E25+(E25-1)*E29+2*E28</f>
        <v>42.7</v>
      </c>
      <c r="F42" s="2"/>
      <c r="G42" s="2"/>
      <c r="H42" s="8"/>
      <c r="I42" s="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x14ac:dyDescent="0.25">
      <c r="A43" s="18" t="s">
        <v>249</v>
      </c>
      <c r="B43" s="8"/>
      <c r="C43" s="8"/>
      <c r="D43" s="8"/>
      <c r="E43" s="70">
        <f>E41*E42</f>
        <v>3253.7400000000002</v>
      </c>
      <c r="F43" s="2"/>
      <c r="G43" s="2"/>
      <c r="H43" s="8"/>
      <c r="I43" s="8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x14ac:dyDescent="0.25">
      <c r="A44" s="18" t="s">
        <v>6</v>
      </c>
      <c r="B44" s="8"/>
      <c r="C44" s="8"/>
      <c r="D44" s="8"/>
      <c r="E44" s="74">
        <f>E43*E30</f>
        <v>104119.68000000001</v>
      </c>
      <c r="F44" s="2"/>
      <c r="G44" s="2"/>
      <c r="H44" s="8"/>
      <c r="I44" s="8"/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16"/>
      <c r="B45" s="6"/>
      <c r="C45" s="6"/>
      <c r="D45" s="6"/>
      <c r="E45" s="2"/>
      <c r="F45" s="2"/>
      <c r="G45" s="2"/>
      <c r="H45" s="8"/>
      <c r="I45" s="34"/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55" t="s">
        <v>0</v>
      </c>
      <c r="B46" s="9" t="s">
        <v>0</v>
      </c>
      <c r="C46" s="9" t="s">
        <v>0</v>
      </c>
      <c r="D46" s="9" t="s">
        <v>0</v>
      </c>
      <c r="E46" s="3" t="s">
        <v>0</v>
      </c>
      <c r="F46" s="2"/>
      <c r="G46" s="2"/>
      <c r="H46" s="8"/>
      <c r="I46" s="34"/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16"/>
      <c r="B47" s="6"/>
      <c r="C47" s="6"/>
      <c r="D47" s="6"/>
      <c r="E47" s="8"/>
      <c r="F47" s="2"/>
      <c r="G47" s="2"/>
      <c r="H47" s="8"/>
      <c r="I47" s="34"/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16" t="s">
        <v>214</v>
      </c>
      <c r="B48" s="8"/>
      <c r="C48" s="8"/>
      <c r="D48" s="8"/>
      <c r="E48" s="37">
        <f>(E24*E24/(8*E22))+E22/2</f>
        <v>5.1512499999999992</v>
      </c>
      <c r="F48" s="2"/>
      <c r="G48" s="2"/>
      <c r="H48" s="8"/>
      <c r="I48" s="34"/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18" t="s">
        <v>215</v>
      </c>
      <c r="B49" s="8"/>
      <c r="C49" s="8"/>
      <c r="D49" s="8"/>
      <c r="E49" s="38">
        <f>+E48-E22</f>
        <v>4.1512499999999992</v>
      </c>
      <c r="F49" s="2"/>
      <c r="G49" s="2"/>
      <c r="H49" s="8"/>
      <c r="I49" s="34"/>
      <c r="J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16" t="s">
        <v>216</v>
      </c>
      <c r="B50" s="8"/>
      <c r="C50" s="8"/>
      <c r="D50" s="8"/>
      <c r="E50" s="39">
        <f>(+E48^2)*(ACOS(+E49/E48))-(+E49*SQRT((2*E22*E48)-E22^2))</f>
        <v>4.1528015734673112</v>
      </c>
      <c r="F50" s="2"/>
      <c r="G50" s="2"/>
      <c r="H50" s="8"/>
      <c r="I50" s="8"/>
      <c r="J50" s="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6"/>
      <c r="B51" s="8"/>
      <c r="C51" s="8"/>
      <c r="D51" s="8"/>
      <c r="E51" s="2"/>
      <c r="F51" s="2"/>
      <c r="G51" s="2"/>
      <c r="H51" s="8"/>
      <c r="I51" s="8"/>
      <c r="J51" s="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6" t="s">
        <v>61</v>
      </c>
      <c r="E52" s="56">
        <f>E21/E17</f>
        <v>0.22368421052631579</v>
      </c>
      <c r="F52" s="2"/>
      <c r="G52" s="2"/>
      <c r="H52" s="8"/>
      <c r="I52" s="8"/>
      <c r="J52" s="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5" t="s">
        <v>62</v>
      </c>
      <c r="E53" s="56">
        <f>E21/E19</f>
        <v>0.22368421052631579</v>
      </c>
      <c r="F53" s="2"/>
      <c r="G53" s="2"/>
      <c r="H53" s="8"/>
      <c r="I53" s="8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15" t="s">
        <v>217</v>
      </c>
      <c r="E54" s="41">
        <f>IF(E22&lt;0.25,0,E16-(E22/E52 +E22/E53))</f>
        <v>15.458823529411763</v>
      </c>
      <c r="F54" s="2"/>
      <c r="G54" s="57"/>
      <c r="H54" s="8"/>
      <c r="I54" s="8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15" t="s">
        <v>218</v>
      </c>
      <c r="E55" s="41">
        <f>IF(E22&lt;0.25,0,((E16+E54)/2))</f>
        <v>19.929411764705883</v>
      </c>
      <c r="F55" s="2"/>
      <c r="G55" s="57"/>
      <c r="H55" s="8"/>
      <c r="I55" s="8"/>
      <c r="J55" s="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15"/>
      <c r="E56" s="40"/>
      <c r="F56" s="2"/>
      <c r="G56" s="2"/>
      <c r="H56" s="8"/>
      <c r="I56" s="8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16" t="s">
        <v>219</v>
      </c>
      <c r="B57" s="6"/>
      <c r="C57" s="6"/>
      <c r="D57" s="6"/>
      <c r="E57" s="41">
        <f>E24*E21*E16</f>
        <v>506.05599999999993</v>
      </c>
      <c r="F57" s="2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16" t="s">
        <v>220</v>
      </c>
      <c r="B58" s="6"/>
      <c r="C58" s="6"/>
      <c r="D58" s="6"/>
      <c r="E58" s="41">
        <f>0.5*(E20-E24)*E21*E16</f>
        <v>1136.5519999999999</v>
      </c>
      <c r="F58" s="2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16" t="s">
        <v>221</v>
      </c>
      <c r="B59" s="6"/>
      <c r="C59" s="6"/>
      <c r="D59" s="6"/>
      <c r="E59" s="41">
        <f>0.5*E21*E17*E24</f>
        <v>157.624</v>
      </c>
      <c r="F59" s="35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16" t="s">
        <v>222</v>
      </c>
      <c r="B60" s="6"/>
      <c r="C60" s="6"/>
      <c r="D60" s="6"/>
      <c r="E60" s="41">
        <f>0.5*E21*E19*E24</f>
        <v>157.624</v>
      </c>
      <c r="F60" s="2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6" t="s">
        <v>223</v>
      </c>
      <c r="B61" s="6"/>
      <c r="C61" s="6"/>
      <c r="D61" s="6"/>
      <c r="E61" s="41">
        <f>0.33333*E21*(E20-E24)*E17</f>
        <v>472.00594655999993</v>
      </c>
      <c r="F61" s="2"/>
      <c r="G61" s="2"/>
      <c r="H61" s="8"/>
      <c r="I61" s="8"/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16" t="s">
        <v>224</v>
      </c>
      <c r="B62" s="6"/>
      <c r="C62" s="6"/>
      <c r="D62" s="6"/>
      <c r="E62" s="41">
        <f>0.33333*E21*(E20-E24)*E19</f>
        <v>472.00594655999993</v>
      </c>
      <c r="F62" s="2"/>
      <c r="G62" s="2"/>
      <c r="H62" s="8"/>
      <c r="I62" s="8"/>
      <c r="J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16" t="s">
        <v>225</v>
      </c>
      <c r="E63" s="41">
        <f>E50*E55</f>
        <v>82.762892534748531</v>
      </c>
      <c r="F63" s="2"/>
      <c r="G63" s="2"/>
      <c r="H63" s="8"/>
      <c r="I63" s="8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7" t="s">
        <v>67</v>
      </c>
      <c r="E64" s="26"/>
      <c r="F64" s="2"/>
      <c r="G64" s="2"/>
      <c r="H64" s="8"/>
      <c r="I64" s="8"/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x14ac:dyDescent="0.25">
      <c r="A65" s="16" t="s">
        <v>251</v>
      </c>
      <c r="E65" s="42">
        <f>SUM(E57:E63)</f>
        <v>2984.6307856547478</v>
      </c>
      <c r="F65" s="2"/>
      <c r="G65" s="2"/>
      <c r="H65" s="8"/>
      <c r="I65" s="8"/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5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5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x14ac:dyDescent="0.25">
      <c r="A68" s="16" t="s">
        <v>226</v>
      </c>
      <c r="B68" s="6"/>
      <c r="C68" s="6"/>
      <c r="D68" s="6"/>
      <c r="E68" s="43">
        <f>+(E20-E24)/2</f>
        <v>13.7</v>
      </c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x14ac:dyDescent="0.25">
      <c r="A69" s="16" t="s">
        <v>227</v>
      </c>
      <c r="E69" s="43">
        <f>+SQRT(E21^2+E17^2)</f>
        <v>15.57562197795003</v>
      </c>
      <c r="F69" s="2"/>
      <c r="G69" s="2"/>
      <c r="H69" s="8"/>
      <c r="I69" s="8"/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x14ac:dyDescent="0.25">
      <c r="A70" s="16" t="s">
        <v>228</v>
      </c>
      <c r="B70" s="6"/>
      <c r="C70" s="6"/>
      <c r="D70" s="6"/>
      <c r="E70" s="43">
        <f>+SQRT(E21^2+((E20-E24)/2)^2)</f>
        <v>14.115594213493102</v>
      </c>
      <c r="F70" s="2"/>
      <c r="G70" s="2"/>
      <c r="H70" s="8"/>
      <c r="I70" s="8"/>
      <c r="J70" s="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x14ac:dyDescent="0.25">
      <c r="A71" s="16" t="s">
        <v>229</v>
      </c>
      <c r="E71" s="44">
        <f>0.5*((E20-E24)*E69)+2*(0.5*E17*E70)</f>
        <v>427.9430531430105</v>
      </c>
      <c r="F71" s="2"/>
      <c r="G71" s="2"/>
      <c r="H71" s="8"/>
      <c r="I71" s="8"/>
      <c r="J71" s="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15"/>
      <c r="E72" s="2"/>
      <c r="F72" s="2"/>
      <c r="G72" s="2"/>
      <c r="H72" s="8"/>
      <c r="I72" s="8"/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x14ac:dyDescent="0.25">
      <c r="A73" s="16" t="s">
        <v>230</v>
      </c>
      <c r="B73" s="6"/>
      <c r="C73" s="6"/>
      <c r="D73" s="6"/>
      <c r="E73" s="43">
        <f>E68</f>
        <v>13.7</v>
      </c>
      <c r="F73" s="2"/>
      <c r="G73" s="2"/>
      <c r="H73" s="8"/>
      <c r="I73" s="8"/>
      <c r="J73" s="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x14ac:dyDescent="0.25">
      <c r="A74" s="16" t="s">
        <v>231</v>
      </c>
      <c r="E74" s="43">
        <f>+SQRT(E21^2+E19^2)</f>
        <v>15.57562197795003</v>
      </c>
      <c r="F74" s="2"/>
      <c r="G74" s="2"/>
      <c r="H74" s="8"/>
      <c r="I74" s="8"/>
      <c r="J74" s="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x14ac:dyDescent="0.25">
      <c r="A75" s="16" t="s">
        <v>232</v>
      </c>
      <c r="B75" s="6"/>
      <c r="C75" s="6"/>
      <c r="D75" s="6"/>
      <c r="E75" s="43">
        <f>+SQRT(E21^2+((E20-E24)/2)^2)</f>
        <v>14.115594213493102</v>
      </c>
      <c r="F75" s="2"/>
      <c r="G75" s="2"/>
      <c r="H75" s="8"/>
      <c r="I75" s="8"/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x14ac:dyDescent="0.25">
      <c r="A76" s="16" t="s">
        <v>233</v>
      </c>
      <c r="E76" s="44">
        <f>0.5*((E20-E24)*E74)+2*(0.5*E19*E75)</f>
        <v>427.9430531430105</v>
      </c>
      <c r="F76" s="2"/>
      <c r="G76" s="2"/>
      <c r="H76" s="8"/>
      <c r="I76" s="8"/>
      <c r="J76" s="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15"/>
      <c r="E77" s="45"/>
      <c r="F77" s="2"/>
      <c r="G77" s="2"/>
      <c r="H77" s="8"/>
      <c r="I77" s="8"/>
      <c r="J77" s="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x14ac:dyDescent="0.25">
      <c r="A78" s="15" t="s">
        <v>234</v>
      </c>
      <c r="E78" s="46">
        <f>2*E16*E70</f>
        <v>688.84099761846335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15"/>
      <c r="E79" s="4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x14ac:dyDescent="0.25">
      <c r="A80" s="15" t="s">
        <v>235</v>
      </c>
      <c r="E80" s="47">
        <f>E24*E69</f>
        <v>95.011294065495179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x14ac:dyDescent="0.25">
      <c r="A81" s="15" t="s">
        <v>236</v>
      </c>
      <c r="E81" s="47">
        <f>E24*E74</f>
        <v>95.011294065495179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16"/>
      <c r="B82" s="6"/>
      <c r="C82" s="6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16" t="s">
        <v>237</v>
      </c>
      <c r="B83" s="6"/>
      <c r="C83" s="6"/>
      <c r="D83" s="6"/>
      <c r="E83" s="48">
        <f>2*E48*ACOS((E49)/E48)</f>
        <v>6.5281685313146554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x14ac:dyDescent="0.25">
      <c r="A84" s="16" t="s">
        <v>238</v>
      </c>
      <c r="B84" s="6"/>
      <c r="C84" s="6"/>
      <c r="D84" s="6"/>
      <c r="E84" s="49">
        <f>+E16*(MAX(E83,E24))</f>
        <v>159.28731216407758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16"/>
      <c r="B85" s="6"/>
      <c r="C85" s="6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17" t="s">
        <v>79</v>
      </c>
      <c r="B86" s="6"/>
      <c r="C86" s="6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x14ac:dyDescent="0.25">
      <c r="A87" s="16" t="s">
        <v>239</v>
      </c>
      <c r="E87" s="42">
        <f>E71+E76+E78+E80+E81+E84</f>
        <v>1894.0370041995523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</sheetData>
  <sheetProtection sheet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22"/>
  <sheetViews>
    <sheetView zoomScale="70" zoomScaleNormal="70" workbookViewId="0">
      <selection activeCell="D6" sqref="D6"/>
    </sheetView>
  </sheetViews>
  <sheetFormatPr defaultColWidth="8.7109375" defaultRowHeight="12.75" x14ac:dyDescent="0.2"/>
  <cols>
    <col min="1" max="1" width="27.7109375" customWidth="1"/>
    <col min="4" max="4" width="81.42578125" customWidth="1"/>
    <col min="5" max="5" width="16.5703125" customWidth="1"/>
    <col min="26" max="26" width="4.85546875" customWidth="1"/>
    <col min="27" max="27" width="5.28515625" customWidth="1"/>
    <col min="28" max="29" width="5.140625" customWidth="1"/>
  </cols>
  <sheetData>
    <row r="1" spans="1:41" ht="19.5" x14ac:dyDescent="0.35">
      <c r="A1" s="1" t="s">
        <v>103</v>
      </c>
      <c r="E1" s="20" t="s">
        <v>43</v>
      </c>
      <c r="F1" s="27"/>
      <c r="G1" s="27"/>
      <c r="H1" s="27"/>
      <c r="I1" s="8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">
      <c r="A2" t="s">
        <v>18</v>
      </c>
      <c r="E2" s="10" t="s">
        <v>44</v>
      </c>
      <c r="F2" s="27"/>
      <c r="G2" s="27"/>
      <c r="H2" s="27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2">
      <c r="A3" t="s">
        <v>19</v>
      </c>
      <c r="F3" s="2"/>
      <c r="G3" s="2"/>
      <c r="H3" s="8"/>
      <c r="I3" s="51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x14ac:dyDescent="0.2">
      <c r="A4" t="s">
        <v>20</v>
      </c>
      <c r="E4" s="7" t="s">
        <v>45</v>
      </c>
      <c r="F4" s="2"/>
      <c r="G4" s="2"/>
      <c r="H4" s="8"/>
      <c r="I4" s="8"/>
      <c r="J4" s="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">
      <c r="A5" t="s">
        <v>101</v>
      </c>
      <c r="E5" s="12" t="s">
        <v>46</v>
      </c>
      <c r="F5" s="31"/>
      <c r="G5" s="31"/>
      <c r="H5" s="31"/>
      <c r="I5" s="32"/>
      <c r="J5" s="32"/>
      <c r="K5" s="3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9">
        <f>E26</f>
        <v>15</v>
      </c>
      <c r="AA5" s="30" t="s">
        <v>84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">
      <c r="A6" s="5">
        <v>40702</v>
      </c>
      <c r="C6" t="s">
        <v>47</v>
      </c>
      <c r="D6" s="76">
        <v>43641</v>
      </c>
      <c r="F6" s="2"/>
      <c r="G6" s="2"/>
      <c r="H6" s="8"/>
      <c r="I6" s="51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">
      <c r="F7" s="2"/>
      <c r="G7" s="2"/>
      <c r="H7" s="8"/>
      <c r="I7" s="8"/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x14ac:dyDescent="0.2">
      <c r="A8" s="13" t="s">
        <v>104</v>
      </c>
      <c r="B8" s="22"/>
      <c r="C8" s="22"/>
      <c r="D8" s="22"/>
      <c r="E8" s="14"/>
      <c r="F8" s="2"/>
      <c r="G8" s="2"/>
      <c r="H8" s="8"/>
      <c r="I8" s="8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x14ac:dyDescent="0.2">
      <c r="A9" s="13" t="s">
        <v>197</v>
      </c>
      <c r="B9" s="22"/>
      <c r="C9" s="22"/>
      <c r="D9" s="22"/>
      <c r="E9" s="14"/>
      <c r="F9" s="2"/>
      <c r="G9" s="2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x14ac:dyDescent="0.2">
      <c r="A10" s="13" t="s">
        <v>105</v>
      </c>
      <c r="B10" s="22"/>
      <c r="C10" s="22"/>
      <c r="D10" s="22"/>
      <c r="E10" s="14"/>
      <c r="F10" s="2"/>
      <c r="G10" s="2"/>
      <c r="H10" s="8"/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x14ac:dyDescent="0.2">
      <c r="F11" s="2"/>
      <c r="G11" s="2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x14ac:dyDescent="0.2">
      <c r="F12" s="2"/>
      <c r="G12" s="2"/>
      <c r="H12" s="8"/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x14ac:dyDescent="0.2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8"/>
      <c r="I13" s="51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 x14ac:dyDescent="0.2">
      <c r="A14" s="6" t="s">
        <v>48</v>
      </c>
      <c r="B14" s="6"/>
      <c r="C14" s="6"/>
      <c r="D14" s="6"/>
      <c r="E14" s="59">
        <v>65</v>
      </c>
      <c r="F14" s="2"/>
      <c r="G14" s="2"/>
      <c r="H14" s="8"/>
      <c r="I14" s="8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 x14ac:dyDescent="0.2">
      <c r="A15" s="18" t="s">
        <v>149</v>
      </c>
      <c r="B15" s="8"/>
      <c r="C15" s="8"/>
      <c r="D15" s="8"/>
      <c r="E15" s="59">
        <v>15</v>
      </c>
      <c r="F15" s="2"/>
      <c r="G15" s="2"/>
      <c r="H15" s="8"/>
      <c r="I15" s="51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 x14ac:dyDescent="0.2">
      <c r="A16" s="18" t="s">
        <v>150</v>
      </c>
      <c r="B16" s="8"/>
      <c r="C16" s="8"/>
      <c r="D16" s="8"/>
      <c r="E16" s="59">
        <v>80</v>
      </c>
      <c r="F16" s="2"/>
      <c r="G16" s="2"/>
      <c r="H16" s="8"/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 x14ac:dyDescent="0.2">
      <c r="A17" s="16" t="s">
        <v>151</v>
      </c>
      <c r="B17" s="6"/>
      <c r="C17" s="6"/>
      <c r="D17" s="6"/>
      <c r="E17" s="59">
        <v>50</v>
      </c>
      <c r="F17" s="2"/>
      <c r="G17" s="2"/>
      <c r="H17" s="8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x14ac:dyDescent="0.2">
      <c r="A18" s="6"/>
      <c r="B18" s="6"/>
      <c r="C18" s="6"/>
      <c r="D18" s="6"/>
      <c r="E18" s="26"/>
      <c r="F18" s="2"/>
      <c r="G18" s="2"/>
      <c r="H18" s="8"/>
      <c r="I18" s="51"/>
      <c r="J18" s="8"/>
      <c r="K18" s="2"/>
      <c r="L18" s="2"/>
      <c r="M18" s="2"/>
      <c r="N18" s="30">
        <f>E26</f>
        <v>15</v>
      </c>
      <c r="O18" s="30" t="s">
        <v>84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 x14ac:dyDescent="0.2">
      <c r="A19" s="16" t="s">
        <v>152</v>
      </c>
      <c r="B19" s="6"/>
      <c r="C19" s="6"/>
      <c r="D19" s="6"/>
      <c r="E19" s="59">
        <v>50</v>
      </c>
      <c r="F19" s="2"/>
      <c r="G19" s="2"/>
      <c r="H19" s="8"/>
      <c r="I19" s="8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 x14ac:dyDescent="0.2">
      <c r="A20" s="16" t="s">
        <v>153</v>
      </c>
      <c r="B20" s="6"/>
      <c r="C20" s="6"/>
      <c r="D20" s="6"/>
      <c r="E20" s="59">
        <v>110</v>
      </c>
      <c r="F20" s="2"/>
      <c r="G20" s="2"/>
      <c r="H20" s="8"/>
      <c r="I20" s="8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 x14ac:dyDescent="0.2">
      <c r="A21" s="18" t="s">
        <v>154</v>
      </c>
      <c r="B21" s="8"/>
      <c r="C21" s="8"/>
      <c r="D21" s="8"/>
      <c r="E21" s="59">
        <v>11</v>
      </c>
      <c r="F21" s="2"/>
      <c r="G21" s="2"/>
      <c r="H21" s="8"/>
      <c r="I21" s="51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9">
        <f>E19</f>
        <v>50</v>
      </c>
      <c r="AC21" s="30" t="s">
        <v>84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 x14ac:dyDescent="0.2">
      <c r="A22" s="16" t="s">
        <v>155</v>
      </c>
      <c r="B22" s="6"/>
      <c r="C22" s="6"/>
      <c r="D22" s="6"/>
      <c r="E22" s="59">
        <v>3</v>
      </c>
      <c r="F22" s="33" t="str">
        <f>+IF(+E22&lt;0.01,"Usa 0.01 pies altura de la cúpula sin cúpula"," ")</f>
        <v xml:space="preserve"> </v>
      </c>
      <c r="G22" s="2"/>
      <c r="H22" s="8"/>
      <c r="I22" s="8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 x14ac:dyDescent="0.25">
      <c r="A23" s="6" t="s">
        <v>255</v>
      </c>
      <c r="B23" s="6"/>
      <c r="C23" s="6"/>
      <c r="D23" s="6"/>
      <c r="E23" s="26"/>
      <c r="F23" s="2"/>
      <c r="G23" s="4"/>
      <c r="H23" s="8"/>
      <c r="I23" s="51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.75" x14ac:dyDescent="0.25">
      <c r="A24" s="18" t="s">
        <v>156</v>
      </c>
      <c r="B24" s="8"/>
      <c r="C24" s="8"/>
      <c r="D24" s="8"/>
      <c r="E24" s="59">
        <v>20</v>
      </c>
      <c r="F24" s="33" t="str">
        <f>+IF(AND(+E24&lt;5,+E22&gt;0.01), "Usa 0.01 pies altura de la cúpula sin cúpula"," ")</f>
        <v xml:space="preserve"> </v>
      </c>
      <c r="G24" s="4"/>
      <c r="H24" s="8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.75" x14ac:dyDescent="0.25">
      <c r="A25" s="18" t="s">
        <v>97</v>
      </c>
      <c r="B25" s="8"/>
      <c r="C25" s="8"/>
      <c r="D25" s="8"/>
      <c r="E25" s="59">
        <v>1</v>
      </c>
      <c r="F25" s="4"/>
      <c r="G25" s="4"/>
      <c r="H25" s="8"/>
      <c r="I25" s="51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.75" x14ac:dyDescent="0.25">
      <c r="A26" s="18" t="s">
        <v>157</v>
      </c>
      <c r="B26" s="8"/>
      <c r="C26" s="8"/>
      <c r="D26" s="8"/>
      <c r="E26" s="59">
        <v>15</v>
      </c>
      <c r="F26" s="4"/>
      <c r="G26" s="4"/>
      <c r="H26" s="8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.75" x14ac:dyDescent="0.25">
      <c r="A27" s="18" t="s">
        <v>158</v>
      </c>
      <c r="B27" s="16"/>
      <c r="C27" s="16"/>
      <c r="D27" s="16"/>
      <c r="E27" s="59">
        <v>40</v>
      </c>
      <c r="F27" s="4"/>
      <c r="G27" s="4"/>
      <c r="H27" s="8"/>
      <c r="I27" s="51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.75" x14ac:dyDescent="0.25">
      <c r="A28" s="18" t="s">
        <v>159</v>
      </c>
      <c r="B28" s="8"/>
      <c r="C28" s="8"/>
      <c r="D28" s="8"/>
      <c r="E28" s="59">
        <v>15</v>
      </c>
      <c r="F28" s="4"/>
      <c r="G28" s="4"/>
      <c r="H28" s="8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.75" x14ac:dyDescent="0.25">
      <c r="A29" s="18" t="s">
        <v>160</v>
      </c>
      <c r="B29" s="8"/>
      <c r="C29" s="8"/>
      <c r="D29" s="8"/>
      <c r="E29" s="59">
        <v>6</v>
      </c>
      <c r="F29" s="4"/>
      <c r="G29" s="4"/>
      <c r="H29" s="8"/>
      <c r="I29" s="8"/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.75" x14ac:dyDescent="0.25">
      <c r="A30" s="18" t="s">
        <v>162</v>
      </c>
      <c r="B30" s="8"/>
      <c r="C30" s="8"/>
      <c r="D30" s="8"/>
      <c r="E30" s="60">
        <v>3</v>
      </c>
      <c r="F30" s="4"/>
      <c r="G30" s="4"/>
      <c r="H30" s="8"/>
      <c r="I30" s="8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.75" x14ac:dyDescent="0.25">
      <c r="A31" s="6"/>
      <c r="B31" s="6"/>
      <c r="C31" s="6"/>
      <c r="D31" s="6"/>
      <c r="F31" s="4"/>
      <c r="G31" s="4"/>
      <c r="H31" s="8"/>
      <c r="I31" s="8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9">
        <f>E16</f>
        <v>80</v>
      </c>
      <c r="Z31" s="30" t="s">
        <v>84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 x14ac:dyDescent="0.25">
      <c r="A32" s="18" t="s">
        <v>163</v>
      </c>
      <c r="B32" s="8"/>
      <c r="C32" s="8"/>
      <c r="D32" s="8"/>
      <c r="E32" s="70">
        <f>E65</f>
        <v>103901.40064590822</v>
      </c>
      <c r="F32" s="4"/>
      <c r="G32" s="4"/>
      <c r="H32" s="8"/>
      <c r="I32" s="8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75" x14ac:dyDescent="0.25">
      <c r="A33" s="18" t="s">
        <v>164</v>
      </c>
      <c r="B33" s="8"/>
      <c r="C33" s="8"/>
      <c r="D33" s="8"/>
      <c r="E33" s="70">
        <f>+E32*E25</f>
        <v>103901.40064590822</v>
      </c>
      <c r="F33" s="4"/>
      <c r="G33" s="4"/>
      <c r="H33" s="8"/>
      <c r="I33" s="8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75" x14ac:dyDescent="0.25">
      <c r="A34" s="18" t="s">
        <v>165</v>
      </c>
      <c r="B34" s="8"/>
      <c r="C34" s="8"/>
      <c r="D34" s="8"/>
      <c r="E34" s="71">
        <f>+E15*E32</f>
        <v>1558521.0096886232</v>
      </c>
      <c r="F34" s="66">
        <f>E34/2000</f>
        <v>779.26050484431164</v>
      </c>
      <c r="G34" s="67" t="s">
        <v>2</v>
      </c>
      <c r="H34" s="8"/>
      <c r="I34" s="8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75" x14ac:dyDescent="0.25">
      <c r="A35" s="18" t="s">
        <v>85</v>
      </c>
      <c r="B35" s="8"/>
      <c r="C35" s="8"/>
      <c r="D35" s="8"/>
      <c r="E35" s="71">
        <f>E34*E25</f>
        <v>1558521.0096886232</v>
      </c>
      <c r="F35" s="66">
        <f>E35/2000</f>
        <v>779.26050484431164</v>
      </c>
      <c r="G35" s="67" t="s">
        <v>2</v>
      </c>
      <c r="H35" s="8"/>
      <c r="I35" s="8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9">
        <f>E22</f>
        <v>3</v>
      </c>
      <c r="AE35" s="30" t="s">
        <v>84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.75" x14ac:dyDescent="0.25">
      <c r="A36" s="6"/>
      <c r="B36" s="6"/>
      <c r="C36" s="6"/>
      <c r="D36" s="6"/>
      <c r="E36" s="36"/>
      <c r="F36" s="24"/>
      <c r="G36" s="11"/>
      <c r="H36" s="8"/>
      <c r="I36" s="34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.75" x14ac:dyDescent="0.25">
      <c r="A37" s="18" t="s">
        <v>166</v>
      </c>
      <c r="B37" s="8"/>
      <c r="C37" s="8"/>
      <c r="D37" s="8"/>
      <c r="E37" s="70">
        <f>+E34/((100-E14)/100)</f>
        <v>4452917.1705389237</v>
      </c>
      <c r="F37" s="68">
        <f>E37/2000</f>
        <v>2226.4585852694618</v>
      </c>
      <c r="G37" s="69" t="s">
        <v>14</v>
      </c>
      <c r="H37" s="8"/>
      <c r="I37" s="34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75" x14ac:dyDescent="0.25">
      <c r="A38" s="18" t="s">
        <v>49</v>
      </c>
      <c r="B38" s="8"/>
      <c r="C38" s="8"/>
      <c r="D38" s="8"/>
      <c r="E38" s="70">
        <f>E37*E25</f>
        <v>4452917.1705389237</v>
      </c>
      <c r="F38" s="68">
        <f>E38/2000</f>
        <v>2226.4585852694618</v>
      </c>
      <c r="G38" s="69" t="s">
        <v>14</v>
      </c>
      <c r="H38" s="8"/>
      <c r="I38" s="8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75" x14ac:dyDescent="0.25">
      <c r="A39" s="16" t="s">
        <v>167</v>
      </c>
      <c r="B39" s="6"/>
      <c r="C39" s="6"/>
      <c r="D39" s="6"/>
      <c r="E39" s="72">
        <f>+E87</f>
        <v>20394.261096149661</v>
      </c>
      <c r="F39" s="2"/>
      <c r="G39" s="2"/>
      <c r="H39" s="8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9">
        <f>E21</f>
        <v>11</v>
      </c>
      <c r="AE39" s="30" t="s">
        <v>84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.75" x14ac:dyDescent="0.25">
      <c r="A40" s="16" t="s">
        <v>168</v>
      </c>
      <c r="B40" s="6"/>
      <c r="C40" s="6"/>
      <c r="D40" s="6"/>
      <c r="E40" s="72">
        <f>+E25*E39</f>
        <v>20394.261096149661</v>
      </c>
      <c r="F40" s="2"/>
      <c r="G40" s="2"/>
      <c r="H40" s="8"/>
      <c r="I40" s="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.75" x14ac:dyDescent="0.25">
      <c r="A41" s="18" t="s">
        <v>50</v>
      </c>
      <c r="B41" s="8"/>
      <c r="C41" s="8"/>
      <c r="D41" s="8"/>
      <c r="E41" s="70">
        <f>E16+E17+E19+2*E26+E27</f>
        <v>250</v>
      </c>
      <c r="F41" s="2"/>
      <c r="G41" s="2"/>
      <c r="H41" s="8"/>
      <c r="I41" s="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.75" x14ac:dyDescent="0.25">
      <c r="A42" s="18" t="s">
        <v>51</v>
      </c>
      <c r="B42" s="8"/>
      <c r="C42" s="8"/>
      <c r="D42" s="8"/>
      <c r="E42" s="70">
        <f>E20*E25+(E25-1)*E29+2*E28</f>
        <v>140</v>
      </c>
      <c r="F42" s="2"/>
      <c r="G42" s="2"/>
      <c r="H42" s="8"/>
      <c r="I42" s="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.75" x14ac:dyDescent="0.25">
      <c r="A43" s="18" t="s">
        <v>169</v>
      </c>
      <c r="B43" s="8"/>
      <c r="C43" s="8"/>
      <c r="D43" s="8"/>
      <c r="E43" s="70">
        <f>E41*E42</f>
        <v>35000</v>
      </c>
      <c r="F43" s="2"/>
      <c r="G43" s="2"/>
      <c r="H43" s="8"/>
      <c r="I43" s="8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9">
        <f>E17</f>
        <v>50</v>
      </c>
      <c r="W43" s="30" t="s">
        <v>84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.75" x14ac:dyDescent="0.25">
      <c r="A44" s="8" t="s">
        <v>52</v>
      </c>
      <c r="B44" s="8"/>
      <c r="C44" s="8"/>
      <c r="D44" s="8"/>
      <c r="E44" s="74">
        <f>E43*E30</f>
        <v>105000</v>
      </c>
      <c r="F44" s="2"/>
      <c r="G44" s="2"/>
      <c r="H44" s="8"/>
      <c r="I44" s="8"/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2">
      <c r="A45" s="6"/>
      <c r="B45" s="6"/>
      <c r="C45" s="6"/>
      <c r="D45" s="6"/>
      <c r="E45" s="2"/>
      <c r="F45" s="2"/>
      <c r="G45" s="2"/>
      <c r="H45" s="8"/>
      <c r="I45" s="34"/>
      <c r="J45" s="8"/>
      <c r="K45" s="2"/>
      <c r="L45" s="2"/>
      <c r="O45" s="29">
        <f>E20</f>
        <v>110</v>
      </c>
      <c r="P45" s="30" t="s">
        <v>84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2">
      <c r="A46" s="9" t="s">
        <v>0</v>
      </c>
      <c r="B46" s="9" t="s">
        <v>0</v>
      </c>
      <c r="C46" s="9" t="s">
        <v>0</v>
      </c>
      <c r="D46" s="9" t="s">
        <v>0</v>
      </c>
      <c r="E46" s="3" t="s">
        <v>0</v>
      </c>
      <c r="F46" s="2"/>
      <c r="G46" s="2"/>
      <c r="H46" s="8"/>
      <c r="I46" s="34"/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2">
      <c r="A47" s="6"/>
      <c r="B47" s="6"/>
      <c r="C47" s="6"/>
      <c r="D47" s="6"/>
      <c r="E47" s="8"/>
      <c r="F47" s="2"/>
      <c r="G47" s="2"/>
      <c r="H47" s="8"/>
      <c r="I47" s="34"/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2">
      <c r="A48" s="16" t="s">
        <v>53</v>
      </c>
      <c r="B48" s="8"/>
      <c r="C48" s="8"/>
      <c r="D48" s="8"/>
      <c r="E48" s="37">
        <f>(E24*E24/(8*E22))+E22/2</f>
        <v>18.166666666666668</v>
      </c>
      <c r="F48" s="2"/>
      <c r="G48" s="2"/>
      <c r="H48" s="8"/>
      <c r="I48" s="34"/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9">
        <f>E24</f>
        <v>20</v>
      </c>
      <c r="Z48" s="30" t="s">
        <v>84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x14ac:dyDescent="0.2">
      <c r="A49" s="18" t="s">
        <v>54</v>
      </c>
      <c r="B49" s="8"/>
      <c r="C49" s="8"/>
      <c r="D49" s="8"/>
      <c r="E49" s="38">
        <f>+E48-E22</f>
        <v>15.166666666666668</v>
      </c>
      <c r="F49" s="2"/>
      <c r="G49" s="2"/>
      <c r="H49" s="8"/>
      <c r="I49" s="34"/>
      <c r="J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2">
      <c r="A50" s="16" t="s">
        <v>170</v>
      </c>
      <c r="B50" s="8"/>
      <c r="C50" s="8"/>
      <c r="D50" s="8"/>
      <c r="E50" s="39">
        <f>(+E48^2)*(ACOS(+E49/E48))-(+E49*SQRT((2*E22*E48)-E22^2))</f>
        <v>40.711009732863261</v>
      </c>
      <c r="F50" s="2"/>
      <c r="G50" s="2"/>
      <c r="H50" s="8"/>
      <c r="I50" s="8"/>
      <c r="J50" s="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x14ac:dyDescent="0.2">
      <c r="A51" s="6"/>
      <c r="B51" s="8"/>
      <c r="C51" s="8"/>
      <c r="D51" s="8"/>
      <c r="E51" s="41"/>
      <c r="F51" s="2"/>
      <c r="G51" s="2"/>
      <c r="H51" s="8"/>
      <c r="I51" s="8"/>
      <c r="J51" s="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x14ac:dyDescent="0.2">
      <c r="A52" s="16" t="s">
        <v>123</v>
      </c>
      <c r="B52" s="8"/>
      <c r="C52" s="8"/>
      <c r="D52" s="8"/>
      <c r="E52" s="40">
        <f>E21/E17</f>
        <v>0.22</v>
      </c>
      <c r="F52" s="2"/>
      <c r="G52" s="2"/>
      <c r="H52" s="8"/>
      <c r="I52" s="8"/>
      <c r="J52" s="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x14ac:dyDescent="0.2">
      <c r="A53" s="16" t="s">
        <v>124</v>
      </c>
      <c r="B53" s="8"/>
      <c r="C53" s="8"/>
      <c r="D53" s="8"/>
      <c r="E53" s="40">
        <f>E21/E19</f>
        <v>0.22</v>
      </c>
      <c r="F53" s="2"/>
      <c r="G53" s="2"/>
      <c r="H53" s="8"/>
      <c r="I53" s="8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x14ac:dyDescent="0.2">
      <c r="A54" s="16" t="s">
        <v>171</v>
      </c>
      <c r="B54" s="6"/>
      <c r="C54" s="6"/>
      <c r="D54" s="6"/>
      <c r="E54" s="41">
        <f>IF(E22&lt;0.25,0,E16-(E22/E52 +E22/E53))</f>
        <v>52.727272727272727</v>
      </c>
      <c r="F54" s="2"/>
      <c r="G54" s="2"/>
      <c r="H54" s="8"/>
      <c r="I54" s="8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x14ac:dyDescent="0.2">
      <c r="A55" s="16" t="s">
        <v>172</v>
      </c>
      <c r="B55" s="6"/>
      <c r="C55" s="6"/>
      <c r="D55" s="6"/>
      <c r="E55" s="41">
        <f>IF(E22&lt;0.25,0,((E16+E54)/2))</f>
        <v>66.36363636363636</v>
      </c>
      <c r="F55" s="2"/>
      <c r="G55" s="2"/>
      <c r="H55" s="8"/>
      <c r="I55" s="8"/>
      <c r="J55" s="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x14ac:dyDescent="0.2">
      <c r="A56" s="16"/>
      <c r="B56" s="6"/>
      <c r="C56" s="6"/>
      <c r="D56" s="6"/>
      <c r="E56" s="40"/>
      <c r="F56" s="2"/>
      <c r="G56" s="2"/>
      <c r="H56" s="8"/>
      <c r="I56" s="8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x14ac:dyDescent="0.2">
      <c r="A57" s="16" t="s">
        <v>173</v>
      </c>
      <c r="B57" s="6"/>
      <c r="C57" s="6"/>
      <c r="D57" s="6"/>
      <c r="E57" s="41">
        <f>E24*E21*E16</f>
        <v>17600</v>
      </c>
      <c r="F57" s="2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x14ac:dyDescent="0.2">
      <c r="A58" s="16" t="s">
        <v>174</v>
      </c>
      <c r="B58" s="6"/>
      <c r="C58" s="6"/>
      <c r="D58" s="6"/>
      <c r="E58" s="41">
        <f>0.5*(E20-E24)*E21*E16</f>
        <v>39600</v>
      </c>
      <c r="F58" s="2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x14ac:dyDescent="0.2">
      <c r="A59" s="16" t="s">
        <v>175</v>
      </c>
      <c r="B59" s="6"/>
      <c r="C59" s="6"/>
      <c r="D59" s="6"/>
      <c r="E59" s="41">
        <f>0.5*E21*E17*E24</f>
        <v>5500</v>
      </c>
      <c r="F59" s="35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x14ac:dyDescent="0.2">
      <c r="A60" s="16" t="s">
        <v>176</v>
      </c>
      <c r="B60" s="6"/>
      <c r="C60" s="6"/>
      <c r="D60" s="6"/>
      <c r="E60" s="41">
        <f>0.5*E21*E19*E24</f>
        <v>5500</v>
      </c>
      <c r="F60" s="2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x14ac:dyDescent="0.2">
      <c r="A61" s="16" t="s">
        <v>177</v>
      </c>
      <c r="B61" s="6"/>
      <c r="C61" s="6"/>
      <c r="D61" s="6"/>
      <c r="E61" s="41">
        <f>0.33333*E21*(E20-E24)*E17</f>
        <v>16499.835000000003</v>
      </c>
      <c r="F61" s="2"/>
      <c r="G61" s="2"/>
      <c r="H61" s="8"/>
      <c r="I61" s="8"/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x14ac:dyDescent="0.2">
      <c r="A62" s="16" t="s">
        <v>178</v>
      </c>
      <c r="B62" s="6"/>
      <c r="C62" s="6"/>
      <c r="D62" s="6"/>
      <c r="E62" s="41">
        <f>0.33333*E21*(E20-E24)*E19</f>
        <v>16499.835000000003</v>
      </c>
      <c r="F62" s="2"/>
      <c r="G62" s="2"/>
      <c r="H62" s="8"/>
      <c r="I62" s="8"/>
      <c r="J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x14ac:dyDescent="0.2">
      <c r="A63" s="16" t="s">
        <v>179</v>
      </c>
      <c r="B63" s="6"/>
      <c r="C63" s="6"/>
      <c r="D63" s="6"/>
      <c r="E63" s="41">
        <f>E50*E55</f>
        <v>2701.7306459081979</v>
      </c>
      <c r="F63" s="2"/>
      <c r="G63" s="2"/>
      <c r="H63" s="8"/>
      <c r="I63" s="8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x14ac:dyDescent="0.2">
      <c r="A64" s="17" t="s">
        <v>96</v>
      </c>
      <c r="B64" s="6"/>
      <c r="C64" s="6"/>
      <c r="D64" s="6"/>
      <c r="E64" s="26"/>
      <c r="F64" s="2"/>
      <c r="G64" s="2"/>
      <c r="H64" s="8"/>
      <c r="I64" s="8"/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.75" x14ac:dyDescent="0.25">
      <c r="A65" s="15" t="s">
        <v>180</v>
      </c>
      <c r="D65" s="6"/>
      <c r="E65" s="42">
        <f>SUM(E57:E63)</f>
        <v>103901.40064590822</v>
      </c>
      <c r="F65" s="2"/>
      <c r="G65" s="2"/>
      <c r="H65" s="8"/>
      <c r="I65" s="8"/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x14ac:dyDescent="0.2">
      <c r="D66" s="6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x14ac:dyDescent="0.2">
      <c r="D67" s="6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 x14ac:dyDescent="0.25">
      <c r="A68" s="15" t="s">
        <v>181</v>
      </c>
      <c r="D68" s="6"/>
      <c r="E68" s="43">
        <f>+(E20-E24)/2</f>
        <v>45</v>
      </c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 x14ac:dyDescent="0.25">
      <c r="A69" s="15" t="s">
        <v>182</v>
      </c>
      <c r="D69" s="6"/>
      <c r="E69" s="43">
        <f>+SQRT(E21^2+E17^2)</f>
        <v>51.195702944680818</v>
      </c>
      <c r="F69" s="2"/>
      <c r="G69" s="2"/>
      <c r="H69" s="8"/>
      <c r="I69" s="8"/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 x14ac:dyDescent="0.25">
      <c r="A70" s="15" t="s">
        <v>183</v>
      </c>
      <c r="D70" s="6"/>
      <c r="E70" s="43">
        <f>+SQRT(E21^2+((E20-E24)/2)^2)</f>
        <v>46.324939287601879</v>
      </c>
      <c r="F70" s="2"/>
      <c r="G70" s="2"/>
      <c r="H70" s="8"/>
      <c r="I70" s="8"/>
      <c r="J70" s="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.75" x14ac:dyDescent="0.25">
      <c r="A71" s="15" t="s">
        <v>184</v>
      </c>
      <c r="D71" s="6"/>
      <c r="E71" s="44">
        <f>0.5*((E20-E24)*E69)+2*(0.5*E17*E70)</f>
        <v>4620.0535968907316</v>
      </c>
      <c r="F71" s="2"/>
      <c r="G71" s="2"/>
      <c r="H71" s="8"/>
      <c r="I71" s="8"/>
      <c r="J71" s="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x14ac:dyDescent="0.2">
      <c r="D72" s="6"/>
      <c r="E72" s="2"/>
      <c r="F72" s="2"/>
      <c r="G72" s="2"/>
      <c r="H72" s="8"/>
      <c r="I72" s="8"/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" x14ac:dyDescent="0.25">
      <c r="A73" s="15" t="s">
        <v>185</v>
      </c>
      <c r="D73" s="6"/>
      <c r="E73" s="43">
        <f>E68</f>
        <v>45</v>
      </c>
      <c r="F73" s="2"/>
      <c r="G73" s="2"/>
      <c r="H73" s="8"/>
      <c r="I73" s="8"/>
      <c r="J73" s="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" x14ac:dyDescent="0.25">
      <c r="A74" s="15" t="s">
        <v>186</v>
      </c>
      <c r="D74" s="6"/>
      <c r="E74" s="43">
        <f>+SQRT(E21^2+E19^2)</f>
        <v>51.195702944680818</v>
      </c>
      <c r="F74" s="2"/>
      <c r="G74" s="2"/>
      <c r="H74" s="8"/>
      <c r="I74" s="8"/>
      <c r="J74" s="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" x14ac:dyDescent="0.25">
      <c r="A75" s="15" t="s">
        <v>187</v>
      </c>
      <c r="D75" s="6"/>
      <c r="E75" s="43">
        <f>+SQRT(E21^2+((E20-E24)/2)^2)</f>
        <v>46.324939287601879</v>
      </c>
      <c r="F75" s="2"/>
      <c r="G75" s="2"/>
      <c r="H75" s="8"/>
      <c r="I75" s="8"/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.75" x14ac:dyDescent="0.25">
      <c r="A76" s="15" t="s">
        <v>188</v>
      </c>
      <c r="D76" s="6"/>
      <c r="E76" s="44">
        <f>0.5*((E20-E24)*E74)+2*(0.5*E19*E75)</f>
        <v>4620.0535968907316</v>
      </c>
      <c r="F76" s="2"/>
      <c r="G76" s="2"/>
      <c r="H76" s="8"/>
      <c r="I76" s="8"/>
      <c r="J76" s="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x14ac:dyDescent="0.2">
      <c r="D77" s="6"/>
      <c r="E77" s="45"/>
      <c r="F77" s="2"/>
      <c r="G77" s="2"/>
      <c r="H77" s="8"/>
      <c r="I77" s="8"/>
      <c r="J77" s="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.75" x14ac:dyDescent="0.25">
      <c r="A78" s="15" t="s">
        <v>189</v>
      </c>
      <c r="E78" s="46">
        <f>2*E16*E70</f>
        <v>7411.9902860163002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x14ac:dyDescent="0.2">
      <c r="E79" s="4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.75" x14ac:dyDescent="0.25">
      <c r="A80" s="15" t="s">
        <v>190</v>
      </c>
      <c r="E80" s="47">
        <f>E24*E69</f>
        <v>1023.9140588936164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.75" x14ac:dyDescent="0.25">
      <c r="A81" s="15" t="s">
        <v>191</v>
      </c>
      <c r="E81" s="47">
        <f>E24*E74</f>
        <v>1023.9140588936164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2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15" t="s">
        <v>192</v>
      </c>
      <c r="E83" s="50">
        <f>2*E48*ACOS((E49)/E48)</f>
        <v>21.179193732058341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.75" x14ac:dyDescent="0.25">
      <c r="A84" s="15" t="s">
        <v>193</v>
      </c>
      <c r="E84" s="49">
        <f>+E16*(MAX(E83,E24))</f>
        <v>1694.3354985646672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">
      <c r="A86" s="23" t="s">
        <v>79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.75" x14ac:dyDescent="0.25">
      <c r="A87" s="15" t="s">
        <v>194</v>
      </c>
      <c r="E87" s="42">
        <f>E71+E76+E78+E80+E81+E84</f>
        <v>20394.261096149661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x14ac:dyDescent="0.2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x14ac:dyDescent="0.2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6:41" x14ac:dyDescent="0.2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6:41" x14ac:dyDescent="0.2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6:41" x14ac:dyDescent="0.2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6:41" x14ac:dyDescent="0.2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6:41" x14ac:dyDescent="0.2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6:41" x14ac:dyDescent="0.2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6:41" x14ac:dyDescent="0.2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6:41" x14ac:dyDescent="0.2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6:41" x14ac:dyDescent="0.2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6:41" x14ac:dyDescent="0.2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6:41" x14ac:dyDescent="0.2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6:41" x14ac:dyDescent="0.2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6:41" x14ac:dyDescent="0.2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6:41" x14ac:dyDescent="0.2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6:41" x14ac:dyDescent="0.2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6:41" x14ac:dyDescent="0.2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6:41" x14ac:dyDescent="0.2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6:41" x14ac:dyDescent="0.2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6:41" x14ac:dyDescent="0.2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6:41" x14ac:dyDescent="0.2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6:41" x14ac:dyDescent="0.2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6:41" x14ac:dyDescent="0.2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6:41" x14ac:dyDescent="0.2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6:41" x14ac:dyDescent="0.2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6:41" x14ac:dyDescent="0.2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6:41" x14ac:dyDescent="0.2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</sheetData>
  <sheetProtection sheet="1"/>
  <customSheetViews>
    <customSheetView guid="{88C03D8C-5C4F-41E1-959A-BF38E8EFECF1}" scale="60" fitToPage="1">
      <selection activeCell="A7" sqref="A7"/>
      <pageMargins left="0.75" right="0.75" top="1" bottom="1" header="0.5" footer="0.5"/>
      <pageSetup scale="76" orientation="portrait" horizontalDpi="300" verticalDpi="300" r:id="rId1"/>
      <headerFooter alignWithMargins="0"/>
    </customSheetView>
    <customSheetView guid="{A84E93CB-2FC8-4047-BB17-334A3F05EDBA}" scale="60" fitToPage="1">
      <selection activeCell="A7" sqref="A7"/>
      <pageMargins left="0.75" right="0.75" top="1" bottom="1" header="0.5" footer="0.5"/>
      <pageSetup scale="76" orientation="portrait" horizontalDpi="300" verticalDpi="300" r:id="rId2"/>
      <headerFooter alignWithMargins="0"/>
    </customSheetView>
  </customSheetViews>
  <pageMargins left="0.75" right="0.75" top="1" bottom="1" header="0.5" footer="0.5"/>
  <pageSetup scale="76" orientation="portrait" horizontalDpi="300" verticalDpi="3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04"/>
  <sheetViews>
    <sheetView zoomScale="70" zoomScaleNormal="70" workbookViewId="0">
      <selection activeCell="C7" sqref="C7"/>
    </sheetView>
  </sheetViews>
  <sheetFormatPr defaultRowHeight="12.75" x14ac:dyDescent="0.2"/>
  <cols>
    <col min="1" max="1" width="21.5703125" customWidth="1"/>
    <col min="2" max="2" width="18.42578125" customWidth="1"/>
    <col min="3" max="3" width="33" customWidth="1"/>
    <col min="4" max="4" width="52" customWidth="1"/>
    <col min="5" max="5" width="17.42578125" customWidth="1"/>
    <col min="26" max="26" width="6.5703125" customWidth="1"/>
    <col min="27" max="27" width="6.85546875" customWidth="1"/>
    <col min="29" max="29" width="7.140625" customWidth="1"/>
    <col min="30" max="30" width="3.140625" customWidth="1"/>
  </cols>
  <sheetData>
    <row r="1" spans="1:39" ht="19.5" x14ac:dyDescent="0.35">
      <c r="A1" s="1" t="s">
        <v>103</v>
      </c>
      <c r="E1" s="10" t="s">
        <v>43</v>
      </c>
      <c r="F1" s="27"/>
      <c r="G1" s="27"/>
      <c r="H1" s="27"/>
      <c r="I1" s="8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2">
      <c r="A2" t="s">
        <v>18</v>
      </c>
      <c r="E2" s="10" t="s">
        <v>44</v>
      </c>
      <c r="F2" s="27"/>
      <c r="G2" s="27"/>
      <c r="H2" s="27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">
      <c r="A3" t="s">
        <v>19</v>
      </c>
      <c r="F3" s="2"/>
      <c r="G3" s="2"/>
      <c r="H3" s="8"/>
      <c r="I3" s="51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">
      <c r="A4" t="s">
        <v>20</v>
      </c>
      <c r="E4" s="7" t="s">
        <v>45</v>
      </c>
      <c r="F4" s="2"/>
      <c r="G4" s="2"/>
      <c r="H4" s="8"/>
      <c r="I4" s="8"/>
      <c r="J4" s="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">
      <c r="A5" t="s">
        <v>101</v>
      </c>
      <c r="E5" s="12" t="s">
        <v>46</v>
      </c>
      <c r="F5" s="31"/>
      <c r="G5" s="31"/>
      <c r="H5" s="31"/>
      <c r="I5" s="32"/>
      <c r="J5" s="32"/>
      <c r="K5" s="3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9">
        <f>E26</f>
        <v>4.5999999999999996</v>
      </c>
      <c r="AA5" s="30" t="s">
        <v>92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">
      <c r="A6" s="5">
        <v>40962</v>
      </c>
      <c r="C6" s="15" t="s">
        <v>257</v>
      </c>
      <c r="F6" s="2"/>
      <c r="G6" s="2"/>
      <c r="H6" s="8"/>
      <c r="I6" s="51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">
      <c r="F7" s="2"/>
      <c r="G7" s="2"/>
      <c r="H7" s="8"/>
      <c r="I7" s="8"/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">
      <c r="A8" s="13" t="s">
        <v>104</v>
      </c>
      <c r="B8" s="22"/>
      <c r="C8" s="22"/>
      <c r="D8" s="22"/>
      <c r="E8" s="22"/>
      <c r="F8" s="2"/>
      <c r="G8" s="2"/>
      <c r="H8" s="8"/>
      <c r="I8" s="8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">
      <c r="A9" s="13" t="s">
        <v>197</v>
      </c>
      <c r="B9" s="22"/>
      <c r="C9" s="22"/>
      <c r="D9" s="22"/>
      <c r="E9" s="22"/>
      <c r="F9" s="2"/>
      <c r="G9" s="2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">
      <c r="A10" s="13" t="s">
        <v>105</v>
      </c>
      <c r="B10" s="22"/>
      <c r="C10" s="22"/>
      <c r="D10" s="22"/>
      <c r="E10" s="22"/>
      <c r="F10" s="2"/>
      <c r="G10" s="2"/>
      <c r="H10" s="8"/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">
      <c r="F11" s="2"/>
      <c r="G11" s="2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">
      <c r="F12" s="2"/>
      <c r="G12" s="2"/>
      <c r="H12" s="8"/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8"/>
      <c r="I13" s="51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 x14ac:dyDescent="0.2">
      <c r="A14" s="6" t="s">
        <v>48</v>
      </c>
      <c r="B14" s="6"/>
      <c r="C14" s="6"/>
      <c r="D14" s="6"/>
      <c r="E14" s="59">
        <v>65</v>
      </c>
      <c r="F14" s="2"/>
      <c r="G14" s="2"/>
      <c r="H14" s="8"/>
      <c r="I14" s="8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" x14ac:dyDescent="0.2">
      <c r="A15" s="8" t="s">
        <v>102</v>
      </c>
      <c r="B15" s="8"/>
      <c r="C15" s="8"/>
      <c r="D15" s="8"/>
      <c r="E15" s="59">
        <v>240</v>
      </c>
      <c r="F15" s="2"/>
      <c r="G15" s="2"/>
      <c r="H15" s="8"/>
      <c r="I15" s="51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 x14ac:dyDescent="0.2">
      <c r="A16" s="18" t="s">
        <v>106</v>
      </c>
      <c r="B16" s="8"/>
      <c r="C16" s="8"/>
      <c r="D16" s="8"/>
      <c r="E16" s="59">
        <v>24.4</v>
      </c>
      <c r="F16" s="2"/>
      <c r="G16" s="2"/>
      <c r="H16" s="8"/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" x14ac:dyDescent="0.2">
      <c r="A17" s="16" t="s">
        <v>108</v>
      </c>
      <c r="B17" s="6"/>
      <c r="C17" s="6"/>
      <c r="D17" s="6"/>
      <c r="E17" s="59">
        <v>15.2</v>
      </c>
      <c r="F17" s="2"/>
      <c r="G17" s="2"/>
      <c r="H17" s="8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2">
      <c r="A18" s="6"/>
      <c r="B18" s="6"/>
      <c r="C18" s="6"/>
      <c r="D18" s="6"/>
      <c r="E18" s="26"/>
      <c r="F18" s="2"/>
      <c r="G18" s="2"/>
      <c r="H18" s="8"/>
      <c r="I18" s="51"/>
      <c r="J18" s="8"/>
      <c r="K18" s="2"/>
      <c r="L18" s="2"/>
      <c r="M18" s="2"/>
      <c r="N18" s="30">
        <f>E26</f>
        <v>4.5999999999999996</v>
      </c>
      <c r="O18" s="30" t="s">
        <v>92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 x14ac:dyDescent="0.2">
      <c r="A19" s="16" t="s">
        <v>107</v>
      </c>
      <c r="B19" s="6"/>
      <c r="C19" s="6"/>
      <c r="D19" s="6"/>
      <c r="E19" s="59">
        <v>15.2</v>
      </c>
      <c r="F19" s="2"/>
      <c r="G19" s="2"/>
      <c r="H19" s="8"/>
      <c r="I19" s="8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 x14ac:dyDescent="0.2">
      <c r="A20" s="16" t="s">
        <v>109</v>
      </c>
      <c r="B20" s="6"/>
      <c r="C20" s="6"/>
      <c r="D20" s="6"/>
      <c r="E20" s="59">
        <v>33.5</v>
      </c>
      <c r="F20" s="2"/>
      <c r="G20" s="2"/>
      <c r="H20" s="8"/>
      <c r="I20" s="8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" x14ac:dyDescent="0.2">
      <c r="A21" s="18" t="s">
        <v>110</v>
      </c>
      <c r="B21" s="8"/>
      <c r="C21" s="8"/>
      <c r="D21" s="8"/>
      <c r="E21" s="59">
        <v>3.4</v>
      </c>
      <c r="F21" s="2"/>
      <c r="G21" s="2"/>
      <c r="H21" s="8"/>
      <c r="I21" s="51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9">
        <f>E19</f>
        <v>15.2</v>
      </c>
      <c r="AC21" s="30" t="s">
        <v>92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 x14ac:dyDescent="0.2">
      <c r="A22" s="16" t="s">
        <v>111</v>
      </c>
      <c r="B22" s="6"/>
      <c r="C22" s="6"/>
      <c r="D22" s="6"/>
      <c r="E22" s="59">
        <v>1</v>
      </c>
      <c r="F22" s="33" t="str">
        <f>+IF(+E22&lt;0.003,"Usa 0.003 m altura de la cúpula sin cúpula"," ")</f>
        <v xml:space="preserve"> </v>
      </c>
      <c r="G22" s="2"/>
      <c r="H22" s="8"/>
      <c r="I22" s="8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.75" x14ac:dyDescent="0.25">
      <c r="A23" s="6" t="s">
        <v>254</v>
      </c>
      <c r="B23" s="6"/>
      <c r="C23" s="6"/>
      <c r="D23" s="6"/>
      <c r="E23" s="26"/>
      <c r="F23" s="2"/>
      <c r="G23" s="4"/>
      <c r="H23" s="8"/>
      <c r="I23" s="51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.75" x14ac:dyDescent="0.25">
      <c r="A24" s="18" t="s">
        <v>112</v>
      </c>
      <c r="B24" s="8"/>
      <c r="C24" s="8"/>
      <c r="D24" s="8"/>
      <c r="E24" s="59">
        <v>6.1</v>
      </c>
      <c r="F24" s="33" t="str">
        <f>+IF(AND(+E24&lt;1.5,+E22&gt;0.003), "Usa 0.003 m altura de la cúpula sin cúpula"," ")</f>
        <v xml:space="preserve"> </v>
      </c>
      <c r="G24" s="4"/>
      <c r="H24" s="8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.75" x14ac:dyDescent="0.25">
      <c r="A25" s="18" t="s">
        <v>97</v>
      </c>
      <c r="B25" s="8"/>
      <c r="C25" s="8"/>
      <c r="D25" s="8"/>
      <c r="E25" s="59">
        <v>1</v>
      </c>
      <c r="F25" s="4"/>
      <c r="G25" s="4"/>
      <c r="H25" s="8"/>
      <c r="I25" s="51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.75" x14ac:dyDescent="0.25">
      <c r="A26" s="18" t="s">
        <v>113</v>
      </c>
      <c r="B26" s="8"/>
      <c r="C26" s="8"/>
      <c r="D26" s="8"/>
      <c r="E26" s="59">
        <v>4.5999999999999996</v>
      </c>
      <c r="F26" s="4"/>
      <c r="G26" s="4"/>
      <c r="H26" s="8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 x14ac:dyDescent="0.25">
      <c r="A27" s="18" t="s">
        <v>114</v>
      </c>
      <c r="B27" s="16"/>
      <c r="C27" s="16"/>
      <c r="D27" s="16"/>
      <c r="E27" s="59">
        <v>12.2</v>
      </c>
      <c r="F27" s="4"/>
      <c r="G27" s="4"/>
      <c r="H27" s="8"/>
      <c r="I27" s="51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.75" x14ac:dyDescent="0.25">
      <c r="A28" s="18" t="s">
        <v>115</v>
      </c>
      <c r="B28" s="8"/>
      <c r="C28" s="8"/>
      <c r="D28" s="8"/>
      <c r="E28" s="59">
        <v>4.5999999999999996</v>
      </c>
      <c r="F28" s="4"/>
      <c r="G28" s="4"/>
      <c r="H28" s="8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.75" x14ac:dyDescent="0.25">
      <c r="A29" s="18" t="s">
        <v>116</v>
      </c>
      <c r="B29" s="8"/>
      <c r="C29" s="8"/>
      <c r="D29" s="8"/>
      <c r="E29" s="59">
        <v>1.8</v>
      </c>
      <c r="F29" s="4"/>
      <c r="G29" s="4"/>
      <c r="H29" s="8"/>
      <c r="I29" s="8"/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.75" x14ac:dyDescent="0.25">
      <c r="A30" s="18" t="s">
        <v>117</v>
      </c>
      <c r="B30" s="8"/>
      <c r="C30" s="8"/>
      <c r="D30" s="8"/>
      <c r="E30" s="60">
        <v>32</v>
      </c>
      <c r="F30" s="4"/>
      <c r="G30" s="4"/>
      <c r="H30" s="8"/>
      <c r="I30" s="8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 x14ac:dyDescent="0.25">
      <c r="A31" s="6"/>
      <c r="B31" s="6"/>
      <c r="C31" s="6"/>
      <c r="D31" s="6"/>
      <c r="F31" s="4"/>
      <c r="G31" s="4"/>
      <c r="H31" s="8"/>
      <c r="I31" s="8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9">
        <f>E16</f>
        <v>24.4</v>
      </c>
      <c r="Z31" s="30" t="s">
        <v>92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x14ac:dyDescent="0.25">
      <c r="A32" s="18" t="s">
        <v>118</v>
      </c>
      <c r="B32" s="8"/>
      <c r="C32" s="8"/>
      <c r="D32" s="8"/>
      <c r="E32" s="70">
        <f>E65</f>
        <v>2984.6307856547478</v>
      </c>
      <c r="F32" s="4"/>
      <c r="G32" s="4"/>
      <c r="H32" s="8"/>
      <c r="I32" s="8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 x14ac:dyDescent="0.25">
      <c r="A33" s="8" t="s">
        <v>100</v>
      </c>
      <c r="B33" s="8"/>
      <c r="C33" s="8"/>
      <c r="D33" s="8"/>
      <c r="E33" s="70">
        <f>+E32*E25</f>
        <v>2984.6307856547478</v>
      </c>
      <c r="F33" s="4"/>
      <c r="G33" s="4"/>
      <c r="H33" s="8"/>
      <c r="I33" s="8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 x14ac:dyDescent="0.25">
      <c r="A34" s="18" t="s">
        <v>119</v>
      </c>
      <c r="B34" s="8"/>
      <c r="C34" s="8"/>
      <c r="D34" s="8"/>
      <c r="E34" s="71">
        <f>+E15*E32</f>
        <v>716311.38855713943</v>
      </c>
      <c r="F34" s="66">
        <f>E34/1000</f>
        <v>716.31138855713948</v>
      </c>
      <c r="G34" s="67" t="s">
        <v>94</v>
      </c>
      <c r="H34" s="8"/>
      <c r="I34" s="8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 x14ac:dyDescent="0.25">
      <c r="A35" s="18" t="s">
        <v>93</v>
      </c>
      <c r="B35" s="8"/>
      <c r="C35" s="8"/>
      <c r="D35" s="8"/>
      <c r="E35" s="71">
        <f>E34*E25</f>
        <v>716311.38855713943</v>
      </c>
      <c r="F35" s="66">
        <f>E35/1000</f>
        <v>716.31138855713948</v>
      </c>
      <c r="G35" s="67" t="s">
        <v>94</v>
      </c>
      <c r="H35" s="8"/>
      <c r="I35" s="8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9">
        <f>E22</f>
        <v>1</v>
      </c>
      <c r="AE35" s="30" t="s">
        <v>92</v>
      </c>
      <c r="AF35" s="2"/>
      <c r="AG35" s="2"/>
      <c r="AH35" s="2"/>
      <c r="AI35" s="2"/>
      <c r="AJ35" s="2"/>
      <c r="AK35" s="2"/>
      <c r="AL35" s="2"/>
      <c r="AM35" s="2"/>
    </row>
    <row r="36" spans="1:39" ht="15.75" x14ac:dyDescent="0.25">
      <c r="A36" s="6"/>
      <c r="B36" s="6"/>
      <c r="C36" s="6"/>
      <c r="D36" s="6"/>
      <c r="E36" s="36"/>
      <c r="F36" s="24"/>
      <c r="G36" s="11"/>
      <c r="H36" s="8"/>
      <c r="I36" s="34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 x14ac:dyDescent="0.25">
      <c r="A37" s="18" t="s">
        <v>120</v>
      </c>
      <c r="B37" s="8"/>
      <c r="C37" s="8"/>
      <c r="D37" s="8"/>
      <c r="E37" s="70">
        <f>+E34/((100-E14)/100)</f>
        <v>2046603.9673061129</v>
      </c>
      <c r="F37" s="68">
        <f>E37/1000</f>
        <v>2046.603967306113</v>
      </c>
      <c r="G37" s="69" t="s">
        <v>95</v>
      </c>
      <c r="H37" s="8"/>
      <c r="I37" s="34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 x14ac:dyDescent="0.25">
      <c r="A38" s="8" t="s">
        <v>86</v>
      </c>
      <c r="B38" s="8"/>
      <c r="C38" s="8"/>
      <c r="D38" s="8"/>
      <c r="E38" s="70">
        <f>E37*E25</f>
        <v>2046603.9673061129</v>
      </c>
      <c r="F38" s="68">
        <f>E38/1000</f>
        <v>2046.603967306113</v>
      </c>
      <c r="G38" s="69" t="s">
        <v>95</v>
      </c>
      <c r="H38" s="8"/>
      <c r="I38" s="8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 x14ac:dyDescent="0.25">
      <c r="A39" s="16" t="s">
        <v>121</v>
      </c>
      <c r="B39" s="6"/>
      <c r="C39" s="6"/>
      <c r="D39" s="6"/>
      <c r="E39" s="72">
        <f>+E87</f>
        <v>1894.0370041995523</v>
      </c>
      <c r="F39" s="2"/>
      <c r="G39" s="2"/>
      <c r="H39" s="8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9">
        <f>E21</f>
        <v>3.4</v>
      </c>
      <c r="AE39" s="30" t="s">
        <v>92</v>
      </c>
      <c r="AF39" s="2"/>
      <c r="AG39" s="2"/>
      <c r="AH39" s="2"/>
      <c r="AI39" s="2"/>
      <c r="AJ39" s="2"/>
      <c r="AK39" s="2"/>
      <c r="AL39" s="2"/>
      <c r="AM39" s="2"/>
    </row>
    <row r="40" spans="1:39" ht="15.75" x14ac:dyDescent="0.25">
      <c r="A40" s="6" t="s">
        <v>99</v>
      </c>
      <c r="B40" s="6"/>
      <c r="C40" s="6"/>
      <c r="D40" s="6"/>
      <c r="E40" s="72">
        <f>+E25*E39</f>
        <v>1894.0370041995523</v>
      </c>
      <c r="F40" s="2"/>
      <c r="G40" s="2"/>
      <c r="H40" s="8"/>
      <c r="I40" s="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 x14ac:dyDescent="0.25">
      <c r="A41" s="8" t="s">
        <v>88</v>
      </c>
      <c r="B41" s="8"/>
      <c r="C41" s="8"/>
      <c r="D41" s="8"/>
      <c r="E41" s="70">
        <f>E16+E17+E19+2*E26+E27</f>
        <v>76.2</v>
      </c>
      <c r="F41" s="2"/>
      <c r="G41" s="2"/>
      <c r="H41" s="8"/>
      <c r="I41" s="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 x14ac:dyDescent="0.25">
      <c r="A42" s="8" t="s">
        <v>89</v>
      </c>
      <c r="B42" s="8"/>
      <c r="C42" s="8"/>
      <c r="D42" s="8"/>
      <c r="E42" s="70">
        <f>E20*E25+(E25-1)*E29+2*E28</f>
        <v>42.7</v>
      </c>
      <c r="F42" s="2"/>
      <c r="G42" s="2"/>
      <c r="H42" s="8"/>
      <c r="I42" s="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 x14ac:dyDescent="0.25">
      <c r="A43" s="18" t="s">
        <v>98</v>
      </c>
      <c r="B43" s="8"/>
      <c r="C43" s="8"/>
      <c r="D43" s="8"/>
      <c r="E43" s="70">
        <f>E41*E42</f>
        <v>3253.7400000000002</v>
      </c>
      <c r="F43" s="2"/>
      <c r="G43" s="2"/>
      <c r="H43" s="8"/>
      <c r="I43" s="8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9">
        <f>E17</f>
        <v>15.2</v>
      </c>
      <c r="W43" s="30" t="s">
        <v>92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 x14ac:dyDescent="0.25">
      <c r="A44" s="8" t="s">
        <v>52</v>
      </c>
      <c r="B44" s="8"/>
      <c r="C44" s="8"/>
      <c r="D44" s="8"/>
      <c r="E44" s="74">
        <f>E43*E30</f>
        <v>104119.68000000001</v>
      </c>
      <c r="F44" s="2"/>
      <c r="G44" s="2"/>
      <c r="H44" s="8"/>
      <c r="I44" s="8"/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2">
      <c r="A45" s="6"/>
      <c r="B45" s="6"/>
      <c r="C45" s="6"/>
      <c r="D45" s="6"/>
      <c r="E45" s="2"/>
      <c r="F45" s="2"/>
      <c r="G45" s="2"/>
      <c r="H45" s="8"/>
      <c r="I45" s="34"/>
      <c r="J45" s="8"/>
      <c r="K45" s="2"/>
      <c r="L45" s="2"/>
      <c r="M45" s="29">
        <f>E20</f>
        <v>33.5</v>
      </c>
      <c r="N45" s="30" t="s">
        <v>92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x14ac:dyDescent="0.2">
      <c r="A46" s="9" t="s">
        <v>0</v>
      </c>
      <c r="B46" s="9" t="s">
        <v>0</v>
      </c>
      <c r="C46" s="9" t="s">
        <v>0</v>
      </c>
      <c r="D46" s="9" t="s">
        <v>0</v>
      </c>
      <c r="E46" s="3" t="s">
        <v>0</v>
      </c>
      <c r="F46" s="2"/>
      <c r="G46" s="2"/>
      <c r="H46" s="8"/>
      <c r="I46" s="34"/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x14ac:dyDescent="0.2">
      <c r="A47" s="6"/>
      <c r="B47" s="6"/>
      <c r="C47" s="6"/>
      <c r="D47" s="6"/>
      <c r="E47" s="8"/>
      <c r="F47" s="2"/>
      <c r="G47" s="2"/>
      <c r="H47" s="8"/>
      <c r="I47" s="34"/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x14ac:dyDescent="0.2">
      <c r="A48" s="6" t="s">
        <v>90</v>
      </c>
      <c r="B48" s="8"/>
      <c r="C48" s="8"/>
      <c r="D48" s="8"/>
      <c r="E48" s="37">
        <f>(E24*E24/(8*E22))+E22/2</f>
        <v>5.1512499999999992</v>
      </c>
      <c r="F48" s="2"/>
      <c r="G48" s="2"/>
      <c r="H48" s="8"/>
      <c r="I48" s="34"/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9">
        <f>E24</f>
        <v>6.1</v>
      </c>
      <c r="Z48" s="30" t="s">
        <v>92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x14ac:dyDescent="0.2">
      <c r="A49" s="8" t="s">
        <v>91</v>
      </c>
      <c r="B49" s="8"/>
      <c r="C49" s="8"/>
      <c r="D49" s="8"/>
      <c r="E49" s="38">
        <f>+E48-E22</f>
        <v>4.1512499999999992</v>
      </c>
      <c r="F49" s="2"/>
      <c r="G49" s="2"/>
      <c r="H49" s="8"/>
      <c r="I49" s="34"/>
      <c r="J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2">
      <c r="A50" s="16" t="s">
        <v>122</v>
      </c>
      <c r="B50" s="8"/>
      <c r="C50" s="8"/>
      <c r="D50" s="8"/>
      <c r="E50" s="39">
        <f>(+E48^2)*(ACOS(+E49/E48))-(+E49*SQRT((2*E22*E48)-E22^2))</f>
        <v>4.1528015734673112</v>
      </c>
      <c r="F50" s="2"/>
      <c r="G50" s="2"/>
      <c r="H50" s="8"/>
      <c r="I50" s="8"/>
      <c r="J50" s="8"/>
      <c r="K50" s="2"/>
      <c r="L50" s="2"/>
      <c r="M50" s="2"/>
      <c r="N50" s="58">
        <f>E20</f>
        <v>33.5</v>
      </c>
      <c r="O50" s="58" t="s">
        <v>92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x14ac:dyDescent="0.2">
      <c r="A51" s="6"/>
      <c r="B51" s="8"/>
      <c r="C51" s="8"/>
      <c r="D51" s="8"/>
      <c r="E51" s="41"/>
      <c r="F51" s="2"/>
      <c r="G51" s="2"/>
      <c r="H51" s="8"/>
      <c r="I51" s="8"/>
      <c r="J51" s="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x14ac:dyDescent="0.2">
      <c r="A52" s="16" t="s">
        <v>123</v>
      </c>
      <c r="B52" s="8"/>
      <c r="C52" s="8"/>
      <c r="D52" s="8"/>
      <c r="E52" s="52">
        <f>E21/E17</f>
        <v>0.22368421052631579</v>
      </c>
      <c r="F52" s="2"/>
      <c r="G52" s="2"/>
      <c r="H52" s="8"/>
      <c r="I52" s="8"/>
      <c r="J52" s="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x14ac:dyDescent="0.2">
      <c r="A53" s="16" t="s">
        <v>124</v>
      </c>
      <c r="B53" s="8"/>
      <c r="C53" s="8"/>
      <c r="D53" s="8"/>
      <c r="E53" s="52">
        <f>E21/E19</f>
        <v>0.22368421052631579</v>
      </c>
      <c r="F53" s="2"/>
      <c r="G53" s="2"/>
      <c r="H53" s="8"/>
      <c r="I53" s="8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x14ac:dyDescent="0.2">
      <c r="A54" s="16" t="s">
        <v>125</v>
      </c>
      <c r="B54" s="6"/>
      <c r="C54" s="6"/>
      <c r="D54" s="6"/>
      <c r="E54" s="41">
        <f>IF(E22&lt;0.25,0,E16-(E22/E52 +E22/E53))</f>
        <v>15.458823529411763</v>
      </c>
      <c r="F54" s="2"/>
      <c r="G54" s="2"/>
      <c r="H54" s="8"/>
      <c r="I54" s="8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2">
      <c r="A55" s="16" t="s">
        <v>126</v>
      </c>
      <c r="B55" s="6"/>
      <c r="C55" s="6"/>
      <c r="D55" s="6"/>
      <c r="E55" s="41">
        <f>IF(E22&lt;0.25,0,((E16+E54)/2))</f>
        <v>19.929411764705883</v>
      </c>
      <c r="F55" s="2"/>
      <c r="G55" s="2"/>
      <c r="H55" s="8"/>
      <c r="I55" s="8"/>
      <c r="J55" s="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x14ac:dyDescent="0.2">
      <c r="A56" s="16"/>
      <c r="B56" s="6"/>
      <c r="C56" s="6"/>
      <c r="D56" s="6"/>
      <c r="E56" s="40"/>
      <c r="F56" s="2"/>
      <c r="G56" s="2"/>
      <c r="H56" s="8"/>
      <c r="I56" s="8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x14ac:dyDescent="0.2">
      <c r="A57" s="16" t="s">
        <v>127</v>
      </c>
      <c r="B57" s="6"/>
      <c r="C57" s="6"/>
      <c r="D57" s="6"/>
      <c r="E57" s="41">
        <f>E24*E21*E16</f>
        <v>506.05599999999993</v>
      </c>
      <c r="F57" s="2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2">
      <c r="A58" s="16" t="s">
        <v>128</v>
      </c>
      <c r="B58" s="6"/>
      <c r="C58" s="6"/>
      <c r="D58" s="6"/>
      <c r="E58" s="41">
        <f>0.5*(E20-E24)*E21*E16</f>
        <v>1136.5519999999999</v>
      </c>
      <c r="F58" s="2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x14ac:dyDescent="0.2">
      <c r="A59" s="16" t="s">
        <v>129</v>
      </c>
      <c r="B59" s="6"/>
      <c r="C59" s="6"/>
      <c r="D59" s="6"/>
      <c r="E59" s="41">
        <f>0.5*E21*E17*E24</f>
        <v>157.624</v>
      </c>
      <c r="F59" s="35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x14ac:dyDescent="0.2">
      <c r="A60" s="16" t="s">
        <v>130</v>
      </c>
      <c r="B60" s="6"/>
      <c r="C60" s="6"/>
      <c r="D60" s="6"/>
      <c r="E60" s="41">
        <f>0.5*E21*E19*E24</f>
        <v>157.624</v>
      </c>
      <c r="F60" s="2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2">
      <c r="A61" s="16" t="s">
        <v>131</v>
      </c>
      <c r="B61" s="6"/>
      <c r="C61" s="6"/>
      <c r="D61" s="6"/>
      <c r="E61" s="41">
        <f>0.33333*E21*(E20-E24)*E17</f>
        <v>472.00594655999993</v>
      </c>
      <c r="F61" s="2"/>
      <c r="G61" s="2"/>
      <c r="H61" s="8"/>
      <c r="I61" s="8"/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x14ac:dyDescent="0.2">
      <c r="A62" s="16" t="s">
        <v>132</v>
      </c>
      <c r="B62" s="6"/>
      <c r="C62" s="6"/>
      <c r="D62" s="6"/>
      <c r="E62" s="41">
        <f>0.33333*E21*(E20-E24)*E19</f>
        <v>472.00594655999993</v>
      </c>
      <c r="F62" s="2"/>
      <c r="G62" s="2"/>
      <c r="H62" s="8"/>
      <c r="I62" s="8"/>
      <c r="J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x14ac:dyDescent="0.2">
      <c r="A63" s="16" t="s">
        <v>133</v>
      </c>
      <c r="B63" s="6"/>
      <c r="C63" s="6"/>
      <c r="D63" s="6"/>
      <c r="E63" s="41">
        <f>E50*E55</f>
        <v>82.762892534748531</v>
      </c>
      <c r="F63" s="2"/>
      <c r="G63" s="2"/>
      <c r="H63" s="8"/>
      <c r="I63" s="8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2">
      <c r="A64" s="17" t="s">
        <v>195</v>
      </c>
      <c r="B64" s="6"/>
      <c r="C64" s="6"/>
      <c r="D64" s="6"/>
      <c r="E64" s="26"/>
      <c r="F64" s="2"/>
      <c r="G64" s="2"/>
      <c r="H64" s="8"/>
      <c r="I64" s="8"/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 x14ac:dyDescent="0.25">
      <c r="A65" t="s">
        <v>134</v>
      </c>
      <c r="D65" s="6"/>
      <c r="E65" s="53">
        <f>SUM(E57:E63)</f>
        <v>2984.6307856547478</v>
      </c>
      <c r="F65" s="2"/>
      <c r="G65" s="2"/>
      <c r="H65" s="8"/>
      <c r="I65" s="8"/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x14ac:dyDescent="0.2">
      <c r="D66" s="6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x14ac:dyDescent="0.2">
      <c r="D67" s="6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 x14ac:dyDescent="0.25">
      <c r="A68" t="s">
        <v>135</v>
      </c>
      <c r="D68" s="6"/>
      <c r="E68" s="54">
        <f>+(E20-E24)/2</f>
        <v>13.7</v>
      </c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 x14ac:dyDescent="0.25">
      <c r="A69" t="s">
        <v>136</v>
      </c>
      <c r="D69" s="6"/>
      <c r="E69" s="54">
        <f>+SQRT(E21^2+E17^2)</f>
        <v>15.57562197795003</v>
      </c>
      <c r="F69" s="2"/>
      <c r="G69" s="2"/>
      <c r="H69" s="8"/>
      <c r="I69" s="8"/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 x14ac:dyDescent="0.25">
      <c r="A70" t="s">
        <v>137</v>
      </c>
      <c r="D70" s="6"/>
      <c r="E70" s="54">
        <f>+SQRT(E21^2+((E20-E24)/2)^2)</f>
        <v>14.115594213493102</v>
      </c>
      <c r="F70" s="2"/>
      <c r="G70" s="2"/>
      <c r="H70" s="8"/>
      <c r="I70" s="8"/>
      <c r="J70" s="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 x14ac:dyDescent="0.25">
      <c r="A71" t="s">
        <v>138</v>
      </c>
      <c r="D71" s="6"/>
      <c r="E71" s="44">
        <f>0.5*((E20-E24)*E69)+2*(0.5*E17*E70)</f>
        <v>427.9430531430105</v>
      </c>
      <c r="F71" s="2"/>
      <c r="G71" s="2"/>
      <c r="H71" s="8"/>
      <c r="I71" s="8"/>
      <c r="J71" s="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x14ac:dyDescent="0.2">
      <c r="D72" s="6"/>
      <c r="E72" s="2"/>
      <c r="F72" s="2"/>
      <c r="G72" s="2"/>
      <c r="H72" s="8"/>
      <c r="I72" s="8"/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" x14ac:dyDescent="0.25">
      <c r="A73" t="s">
        <v>139</v>
      </c>
      <c r="D73" s="6"/>
      <c r="E73" s="54">
        <f>E68</f>
        <v>13.7</v>
      </c>
      <c r="F73" s="2"/>
      <c r="G73" s="2"/>
      <c r="H73" s="8"/>
      <c r="I73" s="8"/>
      <c r="J73" s="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" x14ac:dyDescent="0.25">
      <c r="A74" t="s">
        <v>140</v>
      </c>
      <c r="D74" s="6"/>
      <c r="E74" s="54">
        <f>+SQRT(E21^2+E19^2)</f>
        <v>15.57562197795003</v>
      </c>
      <c r="F74" s="2"/>
      <c r="G74" s="2"/>
      <c r="H74" s="8"/>
      <c r="I74" s="8"/>
      <c r="J74" s="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" x14ac:dyDescent="0.25">
      <c r="A75" t="s">
        <v>141</v>
      </c>
      <c r="D75" s="6"/>
      <c r="E75" s="54">
        <f>+SQRT(E21^2+((E20-E24)/2)^2)</f>
        <v>14.115594213493102</v>
      </c>
      <c r="F75" s="2"/>
      <c r="G75" s="2"/>
      <c r="H75" s="8"/>
      <c r="I75" s="8"/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 x14ac:dyDescent="0.25">
      <c r="A76" t="s">
        <v>142</v>
      </c>
      <c r="D76" s="6"/>
      <c r="E76" s="44">
        <f>0.5*((E20-E24)*E74)+2*(0.5*E19*E75)</f>
        <v>427.9430531430105</v>
      </c>
      <c r="F76" s="2"/>
      <c r="G76" s="2"/>
      <c r="H76" s="8"/>
      <c r="I76" s="8"/>
      <c r="J76" s="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2">
      <c r="D77" s="6"/>
      <c r="E77" s="45"/>
      <c r="F77" s="2"/>
      <c r="G77" s="2"/>
      <c r="H77" s="8"/>
      <c r="I77" s="8"/>
      <c r="J77" s="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 x14ac:dyDescent="0.25">
      <c r="A78" t="s">
        <v>143</v>
      </c>
      <c r="E78" s="46">
        <f>2*E16*E70</f>
        <v>688.84099761846335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x14ac:dyDescent="0.2">
      <c r="E79" s="4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 x14ac:dyDescent="0.25">
      <c r="A80" t="s">
        <v>144</v>
      </c>
      <c r="E80" s="47">
        <f>E24*E69</f>
        <v>95.011294065495179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 x14ac:dyDescent="0.25">
      <c r="A81" t="s">
        <v>145</v>
      </c>
      <c r="E81" s="47">
        <f>E24*E74</f>
        <v>95.011294065495179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2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2">
      <c r="A83" t="s">
        <v>146</v>
      </c>
      <c r="E83" s="50">
        <f>2*E48*ACOS((E49)/E48)</f>
        <v>6.5281685313146554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 x14ac:dyDescent="0.25">
      <c r="A84" t="s">
        <v>147</v>
      </c>
      <c r="E84" s="49">
        <f>+E16*(MAX(E83,E24))</f>
        <v>159.28731216407758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2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2">
      <c r="A86" s="25" t="s">
        <v>196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 x14ac:dyDescent="0.25">
      <c r="A87" t="s">
        <v>148</v>
      </c>
      <c r="E87" s="42">
        <f>E71+E76+E78+E80+E81+E84</f>
        <v>1894.0370041995523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2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2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2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2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2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2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2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2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2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6:39" x14ac:dyDescent="0.2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6:39" x14ac:dyDescent="0.2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6:39" x14ac:dyDescent="0.2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6:39" x14ac:dyDescent="0.2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6:39" x14ac:dyDescent="0.2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6:39" x14ac:dyDescent="0.2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6:39" x14ac:dyDescent="0.2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6:39" x14ac:dyDescent="0.2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</sheetData>
  <sheetProtection sheet="1"/>
  <customSheetViews>
    <customSheetView guid="{88C03D8C-5C4F-41E1-959A-BF38E8EFECF1}" scale="166">
      <selection activeCell="A7" sqref="A7"/>
      <pageMargins left="0.7" right="0.7" top="0.75" bottom="0.75" header="0.3" footer="0.3"/>
      <pageSetup orientation="portrait" horizontalDpi="300" verticalDpi="300" r:id="rId1"/>
    </customSheetView>
    <customSheetView guid="{A84E93CB-2FC8-4047-BB17-334A3F05EDBA}" topLeftCell="H1">
      <selection activeCell="A83" sqref="A83"/>
      <pageMargins left="0.7" right="0.7" top="0.75" bottom="0.75" header="0.3" footer="0.3"/>
      <pageSetup orientation="portrait" horizontalDpi="300" verticalDpi="300" r:id="rId2"/>
    </customSheetView>
  </customSheetViews>
  <pageMargins left="0.7" right="0.7" top="0.75" bottom="0.75" header="0.3" footer="0.3"/>
  <pageSetup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English</vt:lpstr>
      <vt:lpstr>English (Metric Units)</vt:lpstr>
      <vt:lpstr>Espanol-(unidades Engles)</vt:lpstr>
      <vt:lpstr>Espanol - (unidades metricas)</vt:lpstr>
      <vt:lpstr>English!Print_Area</vt:lpstr>
      <vt:lpstr>'Espanol-(unidades Engles)'!Print_Area</vt:lpstr>
    </vt:vector>
  </TitlesOfParts>
  <Company>Biological Systems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J. Holmes</dc:creator>
  <cp:lastModifiedBy>Brian</cp:lastModifiedBy>
  <cp:lastPrinted>2011-06-02T18:25:47Z</cp:lastPrinted>
  <dcterms:created xsi:type="dcterms:W3CDTF">2001-10-23T19:26:59Z</dcterms:created>
  <dcterms:modified xsi:type="dcterms:W3CDTF">2019-08-14T21:28:07Z</dcterms:modified>
</cp:coreProperties>
</file>