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2680" windowHeight="1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Lehm</author>
  </authors>
  <commentList>
    <comment ref="A8" authorId="0">
      <text>
        <r>
          <rPr>
            <b/>
            <sz val="8"/>
            <rFont val="Tahoma"/>
            <family val="0"/>
          </rPr>
          <t>Enter those that most closely match your management</t>
        </r>
      </text>
    </comment>
    <comment ref="A17" authorId="0">
      <text>
        <r>
          <rPr>
            <b/>
            <sz val="8"/>
            <rFont val="Tahoma"/>
            <family val="0"/>
          </rPr>
          <t>Enter annual to be planted from table</t>
        </r>
      </text>
    </comment>
    <comment ref="A31" authorId="0">
      <text>
        <r>
          <rPr>
            <b/>
            <sz val="8"/>
            <rFont val="Tahoma"/>
            <family val="0"/>
          </rPr>
          <t>Enter total tons of DM harvested.  If 4 ton per acre and 10 acres harvested then 40 tons is entered.</t>
        </r>
      </text>
    </comment>
    <comment ref="A36" authorId="0">
      <text>
        <r>
          <rPr>
            <b/>
            <sz val="8"/>
            <rFont val="Tahoma"/>
            <family val="0"/>
          </rPr>
          <t>Enter a number corresponding to the percentage utilization.  50-60% is reasonable estimate.</t>
        </r>
      </text>
    </comment>
  </commentList>
</comments>
</file>

<file path=xl/sharedStrings.xml><?xml version="1.0" encoding="utf-8"?>
<sst xmlns="http://schemas.openxmlformats.org/spreadsheetml/2006/main" count="100" uniqueCount="67">
  <si>
    <t>Equipment</t>
  </si>
  <si>
    <t>Tillage</t>
  </si>
  <si>
    <t>Fertility</t>
  </si>
  <si>
    <t>Planting</t>
  </si>
  <si>
    <t>Herbicide</t>
  </si>
  <si>
    <t>Inputs</t>
  </si>
  <si>
    <t>Seed</t>
  </si>
  <si>
    <t>Fertilizer</t>
  </si>
  <si>
    <t>Herbicides</t>
  </si>
  <si>
    <t>Custom Rate</t>
  </si>
  <si>
    <t>Your Rate</t>
  </si>
  <si>
    <t>Budgeted</t>
  </si>
  <si>
    <t>Actual</t>
  </si>
  <si>
    <t>Cost / Ton DM</t>
  </si>
  <si>
    <t>Corn</t>
  </si>
  <si>
    <t>Wheat</t>
  </si>
  <si>
    <t>Oats</t>
  </si>
  <si>
    <t>Triticale</t>
  </si>
  <si>
    <t>Turnips</t>
  </si>
  <si>
    <t>Sorghum-sudan</t>
  </si>
  <si>
    <t>Rye</t>
  </si>
  <si>
    <t>Italian ryegrass</t>
  </si>
  <si>
    <t>Seeding rate</t>
  </si>
  <si>
    <t>lb/acre</t>
  </si>
  <si>
    <t>Cost</t>
  </si>
  <si>
    <t>$/lb</t>
  </si>
  <si>
    <t>Pearl millet</t>
  </si>
  <si>
    <t>Forage planted</t>
  </si>
  <si>
    <t>$ / acre</t>
  </si>
  <si>
    <t>Acres planted</t>
  </si>
  <si>
    <t>Disking</t>
  </si>
  <si>
    <t>Harrowing</t>
  </si>
  <si>
    <t>Cost/acre</t>
  </si>
  <si>
    <t>Soil finishing</t>
  </si>
  <si>
    <t>Drilling small grain</t>
  </si>
  <si>
    <t>Broadcast seeding</t>
  </si>
  <si>
    <t>Liming</t>
  </si>
  <si>
    <t>$6.50/ton</t>
  </si>
  <si>
    <t>Spraying</t>
  </si>
  <si>
    <t>spraying</t>
  </si>
  <si>
    <t>User defined</t>
  </si>
  <si>
    <t>Total costs</t>
  </si>
  <si>
    <t>N rate</t>
  </si>
  <si>
    <t>P2O5 rate</t>
  </si>
  <si>
    <t>K2O rate</t>
  </si>
  <si>
    <t>N cost</t>
  </si>
  <si>
    <t>$/lb N</t>
  </si>
  <si>
    <t>P2O5</t>
  </si>
  <si>
    <t>K2O</t>
  </si>
  <si>
    <t>Yield, Ton DM</t>
  </si>
  <si>
    <t>None</t>
  </si>
  <si>
    <t>Other</t>
  </si>
  <si>
    <t>Dry bulk fertilizer</t>
  </si>
  <si>
    <t>Fixed calculations</t>
  </si>
  <si>
    <t>Roundup</t>
  </si>
  <si>
    <t>Remedy</t>
  </si>
  <si>
    <t>Reclaim</t>
  </si>
  <si>
    <t>Crossbow</t>
  </si>
  <si>
    <t>$/gal</t>
  </si>
  <si>
    <t>application rate</t>
  </si>
  <si>
    <t>cost /acre</t>
  </si>
  <si>
    <t>No-till corn</t>
  </si>
  <si>
    <t>Dr. Jeff Lehmkuhler, UWEX Beef Cattle Specialist</t>
  </si>
  <si>
    <t>Costs of planting annuals for grazing</t>
  </si>
  <si>
    <t>Utilization Efficiency</t>
  </si>
  <si>
    <t>Cost / Ton Utilized Forage</t>
  </si>
  <si>
    <t>No guarantees for accuracy are provided by UWEX.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</si>
</sst>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70" fontId="0" fillId="2" borderId="0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9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170" fontId="0" fillId="4" borderId="9" xfId="0" applyNumberFormat="1" applyFill="1" applyBorder="1" applyAlignment="1">
      <alignment/>
    </xf>
    <xf numFmtId="170" fontId="0" fillId="4" borderId="8" xfId="0" applyNumberFormat="1" applyFill="1" applyBorder="1" applyAlignment="1">
      <alignment/>
    </xf>
    <xf numFmtId="170" fontId="0" fillId="4" borderId="10" xfId="0" applyNumberFormat="1" applyFill="1" applyBorder="1" applyAlignment="1">
      <alignment/>
    </xf>
    <xf numFmtId="0" fontId="0" fillId="4" borderId="0" xfId="0" applyFill="1" applyAlignment="1">
      <alignment/>
    </xf>
    <xf numFmtId="170" fontId="0" fillId="2" borderId="6" xfId="0" applyNumberFormat="1" applyFill="1" applyBorder="1" applyAlignment="1">
      <alignment/>
    </xf>
    <xf numFmtId="0" fontId="0" fillId="5" borderId="8" xfId="0" applyFill="1" applyBorder="1" applyAlignment="1">
      <alignment/>
    </xf>
    <xf numFmtId="0" fontId="2" fillId="0" borderId="0" xfId="0" applyFont="1" applyAlignment="1">
      <alignment/>
    </xf>
    <xf numFmtId="170" fontId="0" fillId="4" borderId="4" xfId="0" applyNumberFormat="1" applyFill="1" applyBorder="1" applyAlignment="1">
      <alignment/>
    </xf>
    <xf numFmtId="170" fontId="0" fillId="4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3" borderId="12" xfId="0" applyFont="1" applyFill="1" applyBorder="1" applyAlignment="1">
      <alignment/>
    </xf>
    <xf numFmtId="170" fontId="0" fillId="4" borderId="7" xfId="0" applyNumberFormat="1" applyFill="1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170" fontId="0" fillId="2" borderId="0" xfId="0" applyNumberFormat="1" applyFill="1" applyBorder="1" applyAlignment="1" applyProtection="1">
      <alignment/>
      <protection locked="0"/>
    </xf>
    <xf numFmtId="170" fontId="0" fillId="2" borderId="6" xfId="0" applyNumberFormat="1" applyFill="1" applyBorder="1" applyAlignment="1" applyProtection="1">
      <alignment/>
      <protection locked="0"/>
    </xf>
    <xf numFmtId="4" fontId="0" fillId="2" borderId="0" xfId="0" applyNumberFormat="1" applyFill="1" applyBorder="1" applyAlignment="1" applyProtection="1">
      <alignment/>
      <protection locked="0"/>
    </xf>
    <xf numFmtId="4" fontId="0" fillId="2" borderId="6" xfId="0" applyNumberFormat="1" applyFill="1" applyBorder="1" applyAlignment="1" applyProtection="1">
      <alignment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70" fontId="0" fillId="2" borderId="0" xfId="0" applyNumberFormat="1" applyFill="1" applyBorder="1" applyAlignment="1" applyProtection="1">
      <alignment horizontal="center"/>
      <protection locked="0"/>
    </xf>
    <xf numFmtId="170" fontId="0" fillId="2" borderId="0" xfId="0" applyNumberFormat="1" applyFill="1" applyBorder="1" applyAlignment="1">
      <alignment horizontal="center"/>
    </xf>
    <xf numFmtId="170" fontId="0" fillId="4" borderId="4" xfId="0" applyNumberFormat="1" applyFill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70" fontId="0" fillId="2" borderId="6" xfId="0" applyNumberFormat="1" applyFill="1" applyBorder="1" applyAlignment="1" applyProtection="1">
      <alignment horizontal="center"/>
      <protection locked="0"/>
    </xf>
    <xf numFmtId="170" fontId="0" fillId="2" borderId="6" xfId="0" applyNumberFormat="1" applyFill="1" applyBorder="1" applyAlignment="1">
      <alignment horizontal="center"/>
    </xf>
    <xf numFmtId="170" fontId="0" fillId="4" borderId="11" xfId="0" applyNumberFormat="1" applyFill="1" applyBorder="1" applyAlignment="1">
      <alignment horizontal="center"/>
    </xf>
    <xf numFmtId="170" fontId="0" fillId="2" borderId="4" xfId="0" applyNumberFormat="1" applyFill="1" applyBorder="1" applyAlignment="1" applyProtection="1">
      <alignment horizontal="center"/>
      <protection locked="0"/>
    </xf>
    <xf numFmtId="170" fontId="0" fillId="2" borderId="1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170" fontId="0" fillId="2" borderId="4" xfId="0" applyNumberFormat="1" applyFont="1" applyFill="1" applyBorder="1" applyAlignment="1" applyProtection="1">
      <alignment/>
      <protection locked="0"/>
    </xf>
    <xf numFmtId="170" fontId="0" fillId="2" borderId="11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selection activeCell="M17" sqref="M17"/>
    </sheetView>
  </sheetViews>
  <sheetFormatPr defaultColWidth="8.8515625" defaultRowHeight="12.75"/>
  <cols>
    <col min="1" max="1" width="8.8515625" style="0" customWidth="1"/>
    <col min="2" max="2" width="10.421875" style="0" customWidth="1"/>
    <col min="3" max="3" width="15.7109375" style="0" customWidth="1"/>
    <col min="4" max="4" width="8.8515625" style="0" customWidth="1"/>
    <col min="5" max="5" width="5.421875" style="0" customWidth="1"/>
    <col min="6" max="6" width="8.8515625" style="0" customWidth="1"/>
    <col min="7" max="7" width="3.421875" style="0" customWidth="1"/>
    <col min="8" max="15" width="8.8515625" style="0" customWidth="1"/>
    <col min="16" max="16" width="4.00390625" style="0" customWidth="1"/>
  </cols>
  <sheetData>
    <row r="1" ht="12.75">
      <c r="B1" s="25" t="s">
        <v>63</v>
      </c>
    </row>
    <row r="2" ht="12.75">
      <c r="B2" t="s">
        <v>62</v>
      </c>
    </row>
    <row r="4" spans="2:3" ht="13.5" thickBot="1">
      <c r="B4" s="22"/>
      <c r="C4" t="s">
        <v>53</v>
      </c>
    </row>
    <row r="5" spans="2:10" ht="12.75">
      <c r="B5" s="1"/>
      <c r="C5" t="s">
        <v>40</v>
      </c>
      <c r="H5" s="29" t="s">
        <v>0</v>
      </c>
      <c r="I5" s="2"/>
      <c r="J5" s="3" t="s">
        <v>32</v>
      </c>
    </row>
    <row r="6" spans="8:10" ht="12.75">
      <c r="H6" s="16" t="s">
        <v>35</v>
      </c>
      <c r="I6" s="17"/>
      <c r="J6" s="55">
        <v>7.7</v>
      </c>
    </row>
    <row r="7" spans="8:10" ht="12.75">
      <c r="H7" s="16" t="s">
        <v>30</v>
      </c>
      <c r="I7" s="17"/>
      <c r="J7" s="55">
        <v>10.5</v>
      </c>
    </row>
    <row r="8" spans="1:10" ht="12.75">
      <c r="A8" t="s">
        <v>0</v>
      </c>
      <c r="H8" s="16" t="s">
        <v>34</v>
      </c>
      <c r="I8" s="17"/>
      <c r="J8" s="55">
        <v>10.5</v>
      </c>
    </row>
    <row r="9" spans="4:10" ht="13.5" thickBot="1">
      <c r="D9" t="s">
        <v>9</v>
      </c>
      <c r="F9" t="s">
        <v>10</v>
      </c>
      <c r="H9" s="16" t="s">
        <v>52</v>
      </c>
      <c r="I9" s="5"/>
      <c r="J9" s="55">
        <v>3.2</v>
      </c>
    </row>
    <row r="10" spans="2:10" ht="13.5" thickBot="1">
      <c r="B10" t="s">
        <v>1</v>
      </c>
      <c r="C10" s="31" t="s">
        <v>50</v>
      </c>
      <c r="D10" s="19">
        <f>VLOOKUP(C10,H6:J16,3)*D19</f>
        <v>0</v>
      </c>
      <c r="F10" s="32"/>
      <c r="H10" s="16" t="s">
        <v>31</v>
      </c>
      <c r="I10" s="17"/>
      <c r="J10" s="55">
        <v>6.25</v>
      </c>
    </row>
    <row r="11" spans="2:10" ht="13.5" thickBot="1">
      <c r="B11" t="s">
        <v>1</v>
      </c>
      <c r="C11" s="31" t="s">
        <v>50</v>
      </c>
      <c r="D11" s="19">
        <f>VLOOKUP(C11,H6:J16,3)*D20</f>
        <v>0</v>
      </c>
      <c r="F11" s="33"/>
      <c r="H11" s="16" t="s">
        <v>36</v>
      </c>
      <c r="I11" s="17" t="s">
        <v>37</v>
      </c>
      <c r="J11" s="55">
        <v>9.75</v>
      </c>
    </row>
    <row r="12" spans="2:10" ht="13.5" thickBot="1">
      <c r="B12" t="s">
        <v>2</v>
      </c>
      <c r="C12" s="31" t="s">
        <v>52</v>
      </c>
      <c r="D12" s="20">
        <f>VLOOKUP(C12,H6:J16,3)*D19</f>
        <v>3.2</v>
      </c>
      <c r="F12" s="33"/>
      <c r="H12" s="16" t="s">
        <v>50</v>
      </c>
      <c r="I12" s="5"/>
      <c r="J12" s="55">
        <v>0</v>
      </c>
    </row>
    <row r="13" spans="2:10" ht="13.5" thickBot="1">
      <c r="B13" t="s">
        <v>2</v>
      </c>
      <c r="C13" s="31" t="s">
        <v>50</v>
      </c>
      <c r="D13" s="20">
        <f>VLOOKUP(C13,H6:J16,3)*D20</f>
        <v>0</v>
      </c>
      <c r="F13" s="33"/>
      <c r="H13" s="16" t="s">
        <v>61</v>
      </c>
      <c r="I13" s="5"/>
      <c r="J13" s="55">
        <v>13.65</v>
      </c>
    </row>
    <row r="14" spans="2:10" ht="13.5" thickBot="1">
      <c r="B14" t="s">
        <v>3</v>
      </c>
      <c r="C14" s="31" t="s">
        <v>61</v>
      </c>
      <c r="D14" s="20">
        <f>VLOOKUP(C14,H6:J16,3)*D19</f>
        <v>9.75</v>
      </c>
      <c r="F14" s="33"/>
      <c r="H14" s="16" t="s">
        <v>51</v>
      </c>
      <c r="I14" s="5"/>
      <c r="J14" s="55">
        <v>12</v>
      </c>
    </row>
    <row r="15" spans="2:10" ht="13.5" thickBot="1">
      <c r="B15" t="s">
        <v>4</v>
      </c>
      <c r="C15" s="31" t="s">
        <v>39</v>
      </c>
      <c r="D15" s="21">
        <f>VLOOKUP(C15,H6:J16,3)*D19</f>
        <v>5.15</v>
      </c>
      <c r="F15" s="34"/>
      <c r="H15" s="16" t="s">
        <v>33</v>
      </c>
      <c r="I15" s="17"/>
      <c r="J15" s="55">
        <v>10.1</v>
      </c>
    </row>
    <row r="16" spans="8:10" ht="13.5" thickBot="1">
      <c r="H16" s="18" t="s">
        <v>38</v>
      </c>
      <c r="I16" s="9"/>
      <c r="J16" s="56">
        <v>5.15</v>
      </c>
    </row>
    <row r="17" spans="1:3" ht="13.5" thickBot="1">
      <c r="A17" t="s">
        <v>27</v>
      </c>
      <c r="C17" s="31" t="s">
        <v>19</v>
      </c>
    </row>
    <row r="18" spans="8:12" ht="13.5" thickBot="1">
      <c r="H18" s="29" t="s">
        <v>27</v>
      </c>
      <c r="I18" s="2"/>
      <c r="J18" s="40" t="s">
        <v>22</v>
      </c>
      <c r="K18" s="41" t="s">
        <v>24</v>
      </c>
      <c r="L18" s="3" t="s">
        <v>24</v>
      </c>
    </row>
    <row r="19" spans="1:12" ht="13.5" thickBot="1">
      <c r="A19" t="s">
        <v>29</v>
      </c>
      <c r="D19" s="11">
        <v>1</v>
      </c>
      <c r="F19" s="11">
        <v>15</v>
      </c>
      <c r="H19" s="4"/>
      <c r="I19" s="5"/>
      <c r="J19" s="42" t="s">
        <v>23</v>
      </c>
      <c r="K19" s="43" t="s">
        <v>25</v>
      </c>
      <c r="L19" s="6" t="s">
        <v>28</v>
      </c>
    </row>
    <row r="20" spans="8:12" ht="12.75">
      <c r="H20" s="4" t="s">
        <v>14</v>
      </c>
      <c r="I20" s="5"/>
      <c r="J20" s="44">
        <v>20</v>
      </c>
      <c r="K20" s="52">
        <v>2.1</v>
      </c>
      <c r="L20" s="26">
        <f aca="true" t="shared" si="0" ref="L20:L28">K20*J20</f>
        <v>42</v>
      </c>
    </row>
    <row r="21" spans="1:12" ht="13.5" thickBot="1">
      <c r="A21" t="s">
        <v>5</v>
      </c>
      <c r="D21" t="s">
        <v>11</v>
      </c>
      <c r="F21" t="s">
        <v>12</v>
      </c>
      <c r="H21" s="4" t="s">
        <v>21</v>
      </c>
      <c r="I21" s="5"/>
      <c r="J21" s="44">
        <v>40</v>
      </c>
      <c r="K21" s="52">
        <v>0.9</v>
      </c>
      <c r="L21" s="26">
        <f t="shared" si="0"/>
        <v>36</v>
      </c>
    </row>
    <row r="22" spans="2:12" ht="12.75">
      <c r="B22" t="s">
        <v>6</v>
      </c>
      <c r="D22" s="19">
        <f>VLOOKUP(C17,H20:L28,5)*D19</f>
        <v>37.5</v>
      </c>
      <c r="F22" s="13"/>
      <c r="H22" s="4" t="s">
        <v>16</v>
      </c>
      <c r="I22" s="5"/>
      <c r="J22" s="44">
        <v>80</v>
      </c>
      <c r="K22" s="52">
        <v>0.25</v>
      </c>
      <c r="L22" s="26">
        <f t="shared" si="0"/>
        <v>20</v>
      </c>
    </row>
    <row r="23" spans="2:12" ht="13.5" thickBot="1">
      <c r="B23" t="s">
        <v>7</v>
      </c>
      <c r="D23" s="20">
        <f>VLOOKUP(C17,H30:Q40,10)*D19</f>
        <v>69</v>
      </c>
      <c r="F23" s="14"/>
      <c r="H23" s="4" t="s">
        <v>26</v>
      </c>
      <c r="I23" s="5"/>
      <c r="J23" s="44">
        <v>30</v>
      </c>
      <c r="K23" s="52">
        <v>0.66</v>
      </c>
      <c r="L23" s="26">
        <f t="shared" si="0"/>
        <v>19.8</v>
      </c>
    </row>
    <row r="24" spans="2:12" ht="13.5" thickBot="1">
      <c r="B24" t="s">
        <v>8</v>
      </c>
      <c r="C24" s="31" t="s">
        <v>54</v>
      </c>
      <c r="D24" s="20">
        <f>VLOOKUP(C24,H44:N49,7)</f>
        <v>12.5</v>
      </c>
      <c r="F24" s="14"/>
      <c r="H24" s="4" t="s">
        <v>20</v>
      </c>
      <c r="I24" s="5"/>
      <c r="J24" s="44">
        <v>90</v>
      </c>
      <c r="K24" s="52">
        <v>0.15</v>
      </c>
      <c r="L24" s="26">
        <f t="shared" si="0"/>
        <v>13.5</v>
      </c>
    </row>
    <row r="25" spans="2:12" ht="12.75">
      <c r="B25" t="s">
        <v>51</v>
      </c>
      <c r="C25" s="28"/>
      <c r="D25" s="20"/>
      <c r="F25" s="14"/>
      <c r="H25" s="4" t="s">
        <v>19</v>
      </c>
      <c r="I25" s="5"/>
      <c r="J25" s="44">
        <v>50</v>
      </c>
      <c r="K25" s="52">
        <v>0.75</v>
      </c>
      <c r="L25" s="26">
        <f t="shared" si="0"/>
        <v>37.5</v>
      </c>
    </row>
    <row r="26" spans="4:12" ht="12.75">
      <c r="D26" s="12"/>
      <c r="F26" s="24"/>
      <c r="H26" s="4" t="s">
        <v>17</v>
      </c>
      <c r="I26" s="5"/>
      <c r="J26" s="44">
        <v>100</v>
      </c>
      <c r="K26" s="52">
        <v>0.25</v>
      </c>
      <c r="L26" s="26">
        <f t="shared" si="0"/>
        <v>25</v>
      </c>
    </row>
    <row r="27" spans="4:12" ht="12.75">
      <c r="D27" s="12"/>
      <c r="F27" s="24"/>
      <c r="H27" s="4" t="s">
        <v>18</v>
      </c>
      <c r="I27" s="5"/>
      <c r="J27" s="44">
        <v>4</v>
      </c>
      <c r="K27" s="52">
        <v>2.25</v>
      </c>
      <c r="L27" s="26">
        <f t="shared" si="0"/>
        <v>9</v>
      </c>
    </row>
    <row r="28" spans="1:12" ht="13.5" thickBot="1">
      <c r="A28" t="s">
        <v>41</v>
      </c>
      <c r="D28" s="20">
        <f>SUM(D22:D24,D10:D15)</f>
        <v>137.1</v>
      </c>
      <c r="F28" s="14"/>
      <c r="H28" s="8" t="s">
        <v>15</v>
      </c>
      <c r="I28" s="9"/>
      <c r="J28" s="48">
        <v>100</v>
      </c>
      <c r="K28" s="53">
        <v>0.15</v>
      </c>
      <c r="L28" s="27">
        <f t="shared" si="0"/>
        <v>15</v>
      </c>
    </row>
    <row r="29" spans="4:6" ht="13.5" thickBot="1">
      <c r="D29" s="12"/>
      <c r="F29" s="24"/>
    </row>
    <row r="30" spans="4:17" ht="12.75">
      <c r="D30" s="12"/>
      <c r="F30" s="24"/>
      <c r="H30" s="29" t="s">
        <v>2</v>
      </c>
      <c r="I30" s="2"/>
      <c r="J30" s="40" t="s">
        <v>42</v>
      </c>
      <c r="K30" s="40" t="s">
        <v>43</v>
      </c>
      <c r="L30" s="40" t="s">
        <v>44</v>
      </c>
      <c r="M30" s="40" t="s">
        <v>45</v>
      </c>
      <c r="N30" s="40" t="s">
        <v>47</v>
      </c>
      <c r="O30" s="40" t="s">
        <v>48</v>
      </c>
      <c r="P30" s="40"/>
      <c r="Q30" s="41" t="s">
        <v>24</v>
      </c>
    </row>
    <row r="31" spans="1:17" ht="12.75">
      <c r="A31" t="s">
        <v>49</v>
      </c>
      <c r="D31" s="33">
        <v>4.5</v>
      </c>
      <c r="F31" s="14"/>
      <c r="H31" s="4"/>
      <c r="I31" s="5"/>
      <c r="J31" s="42" t="s">
        <v>23</v>
      </c>
      <c r="K31" s="42" t="s">
        <v>23</v>
      </c>
      <c r="L31" s="42" t="s">
        <v>23</v>
      </c>
      <c r="M31" s="42" t="s">
        <v>46</v>
      </c>
      <c r="N31" s="42" t="s">
        <v>25</v>
      </c>
      <c r="O31" s="42" t="s">
        <v>25</v>
      </c>
      <c r="P31" s="42"/>
      <c r="Q31" s="43" t="s">
        <v>28</v>
      </c>
    </row>
    <row r="32" spans="4:17" ht="12.75">
      <c r="D32" s="12"/>
      <c r="F32" s="24"/>
      <c r="H32" s="4" t="s">
        <v>14</v>
      </c>
      <c r="I32" s="5"/>
      <c r="J32" s="44">
        <v>90</v>
      </c>
      <c r="K32" s="44">
        <v>50</v>
      </c>
      <c r="L32" s="44">
        <v>40</v>
      </c>
      <c r="M32" s="45">
        <v>0.45</v>
      </c>
      <c r="N32" s="45">
        <v>0.3</v>
      </c>
      <c r="O32" s="45">
        <v>0.25</v>
      </c>
      <c r="P32" s="46"/>
      <c r="Q32" s="47">
        <f>(J32*M32)+(K32*N32)+(L32*O32)</f>
        <v>65.5</v>
      </c>
    </row>
    <row r="33" spans="4:17" ht="12.75">
      <c r="D33" s="12"/>
      <c r="F33" s="24"/>
      <c r="H33" s="4" t="s">
        <v>21</v>
      </c>
      <c r="I33" s="5"/>
      <c r="J33" s="44">
        <v>40</v>
      </c>
      <c r="K33" s="44">
        <v>10</v>
      </c>
      <c r="L33" s="44">
        <v>30</v>
      </c>
      <c r="M33" s="45">
        <v>0.45</v>
      </c>
      <c r="N33" s="45">
        <v>0.3</v>
      </c>
      <c r="O33" s="45">
        <v>0.25</v>
      </c>
      <c r="P33" s="46"/>
      <c r="Q33" s="47">
        <f aca="true" t="shared" si="1" ref="Q33:Q40">(J33*M33)+(K33*N33)+(L33*O33)</f>
        <v>28.5</v>
      </c>
    </row>
    <row r="34" spans="1:17" ht="13.5" thickBot="1">
      <c r="A34" t="s">
        <v>13</v>
      </c>
      <c r="D34" s="21">
        <f>D28/D31</f>
        <v>30.466666666666665</v>
      </c>
      <c r="F34" s="15"/>
      <c r="H34" s="4" t="s">
        <v>16</v>
      </c>
      <c r="I34" s="5"/>
      <c r="J34" s="44">
        <v>40</v>
      </c>
      <c r="K34" s="44">
        <v>10</v>
      </c>
      <c r="L34" s="44">
        <v>30</v>
      </c>
      <c r="M34" s="45">
        <v>0.45</v>
      </c>
      <c r="N34" s="45">
        <v>0.3</v>
      </c>
      <c r="O34" s="45">
        <v>0.25</v>
      </c>
      <c r="P34" s="46"/>
      <c r="Q34" s="47">
        <f t="shared" si="1"/>
        <v>28.5</v>
      </c>
    </row>
    <row r="35" spans="8:17" ht="13.5" thickBot="1">
      <c r="H35" s="4" t="s">
        <v>26</v>
      </c>
      <c r="I35" s="5"/>
      <c r="J35" s="44">
        <v>40</v>
      </c>
      <c r="K35" s="44">
        <v>10</v>
      </c>
      <c r="L35" s="44">
        <v>30</v>
      </c>
      <c r="M35" s="45">
        <v>0.45</v>
      </c>
      <c r="N35" s="45">
        <v>0.3</v>
      </c>
      <c r="O35" s="45">
        <v>0.25</v>
      </c>
      <c r="P35" s="46"/>
      <c r="Q35" s="47">
        <f t="shared" si="1"/>
        <v>28.5</v>
      </c>
    </row>
    <row r="36" spans="1:17" ht="13.5" thickBot="1">
      <c r="A36" t="s">
        <v>64</v>
      </c>
      <c r="D36" s="31">
        <v>60</v>
      </c>
      <c r="H36" s="4" t="s">
        <v>20</v>
      </c>
      <c r="I36" s="5"/>
      <c r="J36" s="44">
        <v>40</v>
      </c>
      <c r="K36" s="44">
        <v>10</v>
      </c>
      <c r="L36" s="44">
        <v>30</v>
      </c>
      <c r="M36" s="45">
        <v>0.45</v>
      </c>
      <c r="N36" s="45">
        <v>0.3</v>
      </c>
      <c r="O36" s="45">
        <v>0.25</v>
      </c>
      <c r="P36" s="46"/>
      <c r="Q36" s="47">
        <f t="shared" si="1"/>
        <v>28.5</v>
      </c>
    </row>
    <row r="37" spans="8:17" ht="13.5" thickBot="1">
      <c r="H37" s="4" t="s">
        <v>19</v>
      </c>
      <c r="I37" s="5"/>
      <c r="J37" s="44">
        <v>130</v>
      </c>
      <c r="K37" s="44">
        <v>10</v>
      </c>
      <c r="L37" s="44">
        <v>30</v>
      </c>
      <c r="M37" s="45">
        <v>0.45</v>
      </c>
      <c r="N37" s="45">
        <v>0.3</v>
      </c>
      <c r="O37" s="45">
        <v>0.25</v>
      </c>
      <c r="P37" s="46"/>
      <c r="Q37" s="47">
        <f t="shared" si="1"/>
        <v>69</v>
      </c>
    </row>
    <row r="38" spans="1:17" ht="13.5" thickBot="1">
      <c r="A38" t="s">
        <v>65</v>
      </c>
      <c r="D38" s="30">
        <f>D28/(D31*(D36/100))</f>
        <v>50.77777777777778</v>
      </c>
      <c r="H38" s="4" t="s">
        <v>17</v>
      </c>
      <c r="I38" s="5"/>
      <c r="J38" s="44">
        <v>40</v>
      </c>
      <c r="K38" s="44">
        <v>10</v>
      </c>
      <c r="L38" s="44">
        <v>30</v>
      </c>
      <c r="M38" s="45">
        <v>0.45</v>
      </c>
      <c r="N38" s="45">
        <v>0.3</v>
      </c>
      <c r="O38" s="45">
        <v>0.25</v>
      </c>
      <c r="P38" s="46"/>
      <c r="Q38" s="47">
        <f t="shared" si="1"/>
        <v>28.5</v>
      </c>
    </row>
    <row r="39" spans="8:17" ht="12.75">
      <c r="H39" s="4" t="s">
        <v>18</v>
      </c>
      <c r="I39" s="5"/>
      <c r="J39" s="44">
        <v>40</v>
      </c>
      <c r="K39" s="44">
        <v>10</v>
      </c>
      <c r="L39" s="44">
        <v>30</v>
      </c>
      <c r="M39" s="45">
        <v>0.45</v>
      </c>
      <c r="N39" s="45">
        <v>0.3</v>
      </c>
      <c r="O39" s="45">
        <v>0.25</v>
      </c>
      <c r="P39" s="46"/>
      <c r="Q39" s="47">
        <f t="shared" si="1"/>
        <v>28.5</v>
      </c>
    </row>
    <row r="40" spans="8:17" ht="12.75" thickBot="1">
      <c r="H40" s="8" t="s">
        <v>15</v>
      </c>
      <c r="I40" s="9"/>
      <c r="J40" s="48">
        <v>40</v>
      </c>
      <c r="K40" s="48">
        <v>10</v>
      </c>
      <c r="L40" s="48">
        <v>30</v>
      </c>
      <c r="M40" s="49">
        <v>0.45</v>
      </c>
      <c r="N40" s="49">
        <v>0.3</v>
      </c>
      <c r="O40" s="49">
        <v>0.25</v>
      </c>
      <c r="P40" s="50"/>
      <c r="Q40" s="51">
        <f t="shared" si="1"/>
        <v>28.5</v>
      </c>
    </row>
    <row r="42" ht="12.75" thickBot="1"/>
    <row r="43" spans="8:14" ht="12">
      <c r="H43" s="29" t="s">
        <v>4</v>
      </c>
      <c r="I43" s="2"/>
      <c r="J43" s="40" t="s">
        <v>58</v>
      </c>
      <c r="K43" s="2"/>
      <c r="L43" s="2" t="s">
        <v>59</v>
      </c>
      <c r="M43" s="2"/>
      <c r="N43" s="3" t="s">
        <v>60</v>
      </c>
    </row>
    <row r="44" spans="8:14" ht="12">
      <c r="H44" s="4" t="s">
        <v>57</v>
      </c>
      <c r="I44" s="5"/>
      <c r="J44" s="36">
        <v>60</v>
      </c>
      <c r="K44" s="36"/>
      <c r="L44" s="38">
        <f>4/8</f>
        <v>0.5</v>
      </c>
      <c r="M44" s="10"/>
      <c r="N44" s="26">
        <f aca="true" t="shared" si="2" ref="N44:N49">L44*J44</f>
        <v>30</v>
      </c>
    </row>
    <row r="45" spans="8:14" ht="12">
      <c r="H45" s="4" t="s">
        <v>50</v>
      </c>
      <c r="I45" s="5"/>
      <c r="J45" s="36">
        <v>0</v>
      </c>
      <c r="K45" s="35"/>
      <c r="L45" s="35">
        <v>0</v>
      </c>
      <c r="M45" s="7"/>
      <c r="N45" s="26">
        <f t="shared" si="2"/>
        <v>0</v>
      </c>
    </row>
    <row r="46" spans="8:14" ht="12">
      <c r="H46" s="4" t="s">
        <v>51</v>
      </c>
      <c r="I46" s="5"/>
      <c r="J46" s="36">
        <v>80</v>
      </c>
      <c r="K46" s="36"/>
      <c r="L46" s="38">
        <v>0</v>
      </c>
      <c r="M46" s="10"/>
      <c r="N46" s="26">
        <f t="shared" si="2"/>
        <v>0</v>
      </c>
    </row>
    <row r="47" spans="8:14" ht="12">
      <c r="H47" s="4" t="s">
        <v>56</v>
      </c>
      <c r="I47" s="5"/>
      <c r="J47" s="36">
        <v>200</v>
      </c>
      <c r="K47" s="36"/>
      <c r="L47" s="38">
        <f>1/8</f>
        <v>0.125</v>
      </c>
      <c r="M47" s="10"/>
      <c r="N47" s="26">
        <f t="shared" si="2"/>
        <v>25</v>
      </c>
    </row>
    <row r="48" spans="8:14" ht="12">
      <c r="H48" s="4" t="s">
        <v>55</v>
      </c>
      <c r="I48" s="5"/>
      <c r="J48" s="36">
        <v>100</v>
      </c>
      <c r="K48" s="36"/>
      <c r="L48" s="38">
        <f>0.5/8</f>
        <v>0.0625</v>
      </c>
      <c r="M48" s="10"/>
      <c r="N48" s="26">
        <f t="shared" si="2"/>
        <v>6.25</v>
      </c>
    </row>
    <row r="49" spans="8:14" ht="12.75" thickBot="1">
      <c r="H49" s="8" t="s">
        <v>54</v>
      </c>
      <c r="I49" s="9"/>
      <c r="J49" s="37">
        <v>100</v>
      </c>
      <c r="K49" s="37"/>
      <c r="L49" s="39">
        <f>1/8</f>
        <v>0.125</v>
      </c>
      <c r="M49" s="23"/>
      <c r="N49" s="27">
        <f t="shared" si="2"/>
        <v>12.5</v>
      </c>
    </row>
    <row r="51" ht="12">
      <c r="A51" s="54" t="s">
        <v>66</v>
      </c>
    </row>
  </sheetData>
  <sheetProtection password="DC54" sheet="1" objects="1" scenarios="1" selectLockedCells="1"/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Lehm</dc:creator>
  <cp:keywords/>
  <dc:description/>
  <cp:lastModifiedBy>Amy Radunz</cp:lastModifiedBy>
  <dcterms:created xsi:type="dcterms:W3CDTF">2007-06-26T15:01:28Z</dcterms:created>
  <dcterms:modified xsi:type="dcterms:W3CDTF">2010-11-03T15:03:31Z</dcterms:modified>
  <cp:category/>
  <cp:version/>
  <cp:contentType/>
  <cp:contentStatus/>
</cp:coreProperties>
</file>