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bhalfman\Desktop\"/>
    </mc:Choice>
  </mc:AlternateContent>
  <xr:revisionPtr revIDLastSave="0" documentId="13_ncr:1_{CADCBAF2-A0BD-4245-9AC2-26838F3621E7}" xr6:coauthVersionLast="41" xr6:coauthVersionMax="45" xr10:uidLastSave="{00000000-0000-0000-0000-000000000000}"/>
  <bookViews>
    <workbookView xWindow="6165" yWindow="960" windowWidth="25965" windowHeight="13290" xr2:uid="{00000000-000D-0000-FFFF-FFFF00000000}"/>
  </bookViews>
  <sheets>
    <sheet name="About" sheetId="3" r:id="rId1"/>
    <sheet name="Introduction and Instructions" sheetId="2" r:id="rId2"/>
    <sheet name="Pricing Worksheet" sheetId="1"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 l="1"/>
  <c r="C21" i="1" s="1"/>
  <c r="D17" i="1"/>
  <c r="F13" i="1"/>
  <c r="D13" i="1"/>
  <c r="C25" i="1" l="1"/>
  <c r="C22" i="1"/>
  <c r="C24" i="1" s="1"/>
  <c r="D21" i="1"/>
  <c r="D25" i="1" s="1"/>
  <c r="D30" i="1" l="1"/>
  <c r="D32" i="1" s="1"/>
  <c r="D39" i="1" s="1"/>
  <c r="D35" i="1" l="1"/>
  <c r="D36" i="1" s="1"/>
  <c r="D37" i="1" s="1"/>
  <c r="D41" i="1" s="1"/>
  <c r="D22" i="1"/>
  <c r="D24" i="1" s="1"/>
  <c r="D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Jeannine</author>
  </authors>
  <commentList>
    <comment ref="D18" authorId="0" shapeId="0" xr:uid="{00000000-0006-0000-0200-000001000000}">
      <text>
        <r>
          <rPr>
            <sz val="9"/>
            <color indexed="81"/>
            <rFont val="Tahoma"/>
            <family val="2"/>
          </rPr>
          <t>If this value is known, it will change the live weight market price comparison and the gross value compared to selling live</t>
        </r>
      </text>
    </comment>
    <comment ref="G18" authorId="0" shapeId="0" xr:uid="{00000000-0006-0000-0200-000002000000}">
      <text>
        <r>
          <rPr>
            <sz val="9"/>
            <color indexed="81"/>
            <rFont val="Tahoma"/>
            <family val="2"/>
          </rPr>
          <t>(Carcass weight / live weight) * 100 = dressing percentage</t>
        </r>
      </text>
    </comment>
    <comment ref="G19" authorId="0" shapeId="0" xr:uid="{00000000-0006-0000-0200-00000300000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shapeId="0" xr:uid="{00000000-0006-0000-0200-000004000000}">
      <text>
        <r>
          <rPr>
            <sz val="9"/>
            <color indexed="81"/>
            <rFont val="Tahoma"/>
            <family val="2"/>
          </rPr>
          <t>If live weight is unknown, it can be estimated using an average dressing percentage and the carcass weight. Ex. 700 lb carcass weight of a beef breed steer and an estimated 63% dressing percentage. 700/.63 = 1111 lb live weight</t>
        </r>
      </text>
    </comment>
    <comment ref="G31" authorId="0" shapeId="0" xr:uid="{00000000-0006-0000-0200-000005000000}">
      <text>
        <r>
          <rPr>
            <b/>
            <u/>
            <sz val="9"/>
            <color indexed="81"/>
            <rFont val="Tahoma"/>
            <family val="2"/>
          </rPr>
          <t>Yield Grade  Carcass yield in retail bone-in cuts for beef steers     Carcass yield in retail, boneless closely trimmed cuts*</t>
        </r>
        <r>
          <rPr>
            <sz val="9"/>
            <color indexed="81"/>
            <rFont val="Tahoma"/>
            <family val="2"/>
          </rPr>
          <t xml:space="preserve">
1                   80% or higher                                                                    55%
2                   75-79%                                                                             52%
3                   70-74%                                                                             50%
4                   65-69%                                                                             48%
</t>
        </r>
        <r>
          <rPr>
            <u/>
            <sz val="9"/>
            <color indexed="81"/>
            <rFont val="Tahoma"/>
            <family val="2"/>
          </rPr>
          <t xml:space="preserve">5                   Less than 65%                                                                   45%                                                                                    </t>
        </r>
        <r>
          <rPr>
            <sz val="9"/>
            <color indexed="81"/>
            <rFont val="Tahoma"/>
            <family val="2"/>
          </rPr>
          <t xml:space="preserve">
*from the round, rib, loin, and chuck
Additional information found at: http://msue.anr.msu.edu/news/how_much_to_expect_when_buying_freezer_beef_part_one 
           </t>
        </r>
      </text>
    </comment>
  </commentList>
</comments>
</file>

<file path=xl/sharedStrings.xml><?xml version="1.0" encoding="utf-8"?>
<sst xmlns="http://schemas.openxmlformats.org/spreadsheetml/2006/main" count="122" uniqueCount="99">
  <si>
    <t>Grain Fed Freezer Beef Pricing Spreadsheet</t>
  </si>
  <si>
    <t>Your Numbers</t>
  </si>
  <si>
    <t>%</t>
  </si>
  <si>
    <t>lb</t>
  </si>
  <si>
    <t>Beef 62-64%, Holstein 58-60%</t>
  </si>
  <si>
    <t>carcass weight X agreed on price</t>
  </si>
  <si>
    <t>final carcass price / estimated live weight</t>
  </si>
  <si>
    <t>carcass weight x carcass yield percent</t>
  </si>
  <si>
    <t>cost from locker plant</t>
  </si>
  <si>
    <t>cutting wrap price x carcass weight</t>
  </si>
  <si>
    <t>http://www.ers.usda.gov/data-products/meat-price-spreads.aspx</t>
  </si>
  <si>
    <t xml:space="preserve">*can be found here </t>
  </si>
  <si>
    <t>enter/change values based on your situation</t>
  </si>
  <si>
    <t>price agreed on between buyer and seller or set by seller</t>
  </si>
  <si>
    <t>Notes</t>
  </si>
  <si>
    <t>obtained from area fed cattle sales data</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</si>
  <si>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</si>
  <si>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</si>
  <si>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</si>
  <si>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</si>
  <si>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</si>
  <si>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Introduction</t>
  </si>
  <si>
    <t>Beef pricing example comparing live price and hanging carcass price</t>
  </si>
  <si>
    <t>Cost of feed</t>
  </si>
  <si>
    <t xml:space="preserve">many factors impact this including ADG, days on feed, type of feed, etc. </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</si>
  <si>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</si>
  <si>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</si>
  <si>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</si>
  <si>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</si>
  <si>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</si>
  <si>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</si>
  <si>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</si>
  <si>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</si>
  <si>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</si>
  <si>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</si>
  <si>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</si>
  <si>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</si>
  <si>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</si>
  <si>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</si>
  <si>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</si>
  <si>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</si>
  <si>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Processing and packaging cost</t>
  </si>
  <si>
    <t>Total packaged carcass value</t>
  </si>
  <si>
    <t>Final packaged price per lb of retail product</t>
  </si>
  <si>
    <t>est pounds take-home x current retail Choice beef price</t>
  </si>
  <si>
    <t>current Choice retail price - estimated final packaged price/lb</t>
  </si>
  <si>
    <t>(1- (estimated final packaged price/ current retail cost)) x 100</t>
  </si>
  <si>
    <t xml:space="preserve">total packaged carcass value / estimated pounds product take-home </t>
  </si>
  <si>
    <t>Instructions</t>
  </si>
  <si>
    <t>example values</t>
  </si>
  <si>
    <t>Initial cost of feeder</t>
  </si>
  <si>
    <r>
      <t>hot or cold carcass weight from slaughter</t>
    </r>
    <r>
      <rPr>
        <sz val="12"/>
        <rFont val="Calibri"/>
        <family val="2"/>
        <scheme val="minor"/>
      </rPr>
      <t xml:space="preserve"> plant</t>
    </r>
  </si>
  <si>
    <r>
      <t xml:space="preserve">weight x price paid; </t>
    </r>
    <r>
      <rPr>
        <sz val="12"/>
        <rFont val="Calibri"/>
        <family val="2"/>
        <scheme val="minor"/>
      </rPr>
      <t>opportunity cost if home raised</t>
    </r>
  </si>
  <si>
    <t>Cost of producing beef animal example</t>
  </si>
  <si>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</si>
  <si>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</si>
  <si>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</si>
  <si>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</si>
  <si>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</si>
  <si>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</si>
  <si>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</si>
  <si>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</si>
  <si>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</si>
  <si>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</si>
  <si>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Additional resources that may be helpful</t>
  </si>
  <si>
    <t>http://fyi.uwex.edu/wbic/</t>
  </si>
  <si>
    <t xml:space="preserve">http://www.ers.usda.gov/data-products/meat-price-spreads.aspx </t>
  </si>
  <si>
    <t>can be found at</t>
  </si>
  <si>
    <t>Current retail price of Choice beef</t>
  </si>
  <si>
    <t>enter value from number generated in other section</t>
  </si>
  <si>
    <t>cost of time and other expenses</t>
  </si>
  <si>
    <t>This spreadsheet/ worksheet can be used to help buyers and sellers determine sale prices for direct marketing of grain fed beef animals.</t>
  </si>
  <si>
    <t>This spreadsheet tool can be utilized to calcluate estimated gain/loss for beef producers direct marketing beef. It can also be used for beef producers to provide information on cost comparison, expected amount of beef, etc. It is intended to be used by beef producers direct marketing beef, mainly in the form of freezer beef when selling whole animals, halves, and quarters of beef.</t>
  </si>
  <si>
    <t xml:space="preserve">Enter your values in green cells and enter values in grey cells if you have them. Output will be in white cells. Blue cells are example figures. Yellow cell needs to have number generated in green entered. </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</si>
  <si>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</si>
  <si>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t>Enterprise and breakeven spreadsheets can be found at these websites to more accurately calculate cost of production.</t>
  </si>
  <si>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</si>
  <si>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</si>
  <si>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</si>
  <si>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 xml:space="preserve">Management </t>
  </si>
  <si>
    <t>Transportation and marketing</t>
  </si>
  <si>
    <t>Yardage including labor</t>
  </si>
  <si>
    <t>Other costs</t>
  </si>
  <si>
    <t xml:space="preserve">commission, beef checkoff, death loss, vet and medical, interest on feeder and feed, etc. </t>
  </si>
  <si>
    <t>MSU is an affirmative-action, equal-opportunity employer.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Margaret Bethel, Director, MSU Extension, East Lansing, MI 48824. This information is for educational purposes only. Reference to commercial products or trade names does not imply endorsement by MSU Extension or bias against those not mentioned.</t>
  </si>
  <si>
    <r>
      <rPr>
        <b/>
        <sz val="16"/>
        <color theme="1"/>
        <rFont val="Calibri"/>
        <family val="2"/>
        <scheme val="minor"/>
      </rPr>
      <t>Developed by:</t>
    </r>
    <r>
      <rPr>
        <sz val="16"/>
        <color theme="1"/>
        <rFont val="Calibri"/>
        <family val="2"/>
        <scheme val="minor"/>
      </rPr>
      <t xml:space="preserve"> Jeannine Schweihofer, J. Roy Black, Bill Halfman, Kevin Gould, Jerry Lindquist</t>
    </r>
  </si>
  <si>
    <t>http://msue.anr.msu.edu/program/info/meat_marketing_processing</t>
  </si>
  <si>
    <t>http://msue.anr.msu.edu/topic/info/beef</t>
  </si>
  <si>
    <t>Carcass weight (enter value from C19 or D19 above)</t>
  </si>
  <si>
    <t>enter value generated in cell C19 or D19</t>
  </si>
  <si>
    <t>To advance to the Instructions and Pricing Worksheet, click on the tabs below.</t>
  </si>
  <si>
    <t>see yield grade information (hover mouse over red triangle)</t>
  </si>
  <si>
    <t>carcass value + slaughter plus+ cut &amp; wrap</t>
  </si>
  <si>
    <t>yardage cost x days on feed (i.e. $0.55/d and 200 days on feed)</t>
  </si>
  <si>
    <t>Example Feb. 2015</t>
  </si>
  <si>
    <t>Freezer Beef Pricing Worksheet ver 1.1</t>
  </si>
  <si>
    <t>Example Nov. 2017</t>
  </si>
  <si>
    <t>Example       Nov. 2017</t>
  </si>
  <si>
    <t>price updates Fall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</si>
</sst>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409]mmmm\ d\,\ yyyy;@"/>
    <numFmt numFmtId="166"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b/>
      <u/>
      <sz val="9"/>
      <color indexed="81"/>
      <name val="Tahoma"/>
      <family val="2"/>
    </font>
    <font>
      <u/>
      <sz val="9"/>
      <color indexed="81"/>
      <name val="Tahoma"/>
      <family val="2"/>
    </font>
  </fonts>
  <fills count="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71">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4" borderId="0" xfId="0" applyFont="1" applyFill="1"/>
    <xf numFmtId="0" fontId="11" fillId="3" borderId="0" xfId="0" applyFont="1" applyFill="1"/>
    <xf numFmtId="0" fontId="11" fillId="2" borderId="0" xfId="0" applyFont="1" applyFill="1"/>
    <xf numFmtId="0" fontId="11" fillId="6"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5" fontId="7" fillId="0" borderId="0" xfId="0" applyNumberFormat="1" applyFont="1" applyAlignment="1"/>
    <xf numFmtId="44" fontId="11" fillId="4" borderId="1" xfId="1" applyFont="1" applyFill="1" applyBorder="1" applyProtection="1">
      <protection locked="0"/>
    </xf>
    <xf numFmtId="0" fontId="11" fillId="4" borderId="1" xfId="0" applyFont="1" applyFill="1" applyBorder="1" applyProtection="1">
      <protection locked="0"/>
    </xf>
    <xf numFmtId="0" fontId="11" fillId="3" borderId="1" xfId="0" applyFont="1" applyFill="1" applyBorder="1" applyProtection="1">
      <protection locked="0"/>
    </xf>
    <xf numFmtId="0" fontId="11" fillId="6" borderId="1" xfId="0" applyFont="1" applyFill="1" applyBorder="1" applyProtection="1">
      <protection locked="0"/>
    </xf>
    <xf numFmtId="0" fontId="0" fillId="0" borderId="0" xfId="0" applyProtection="1"/>
    <xf numFmtId="0" fontId="16" fillId="4" borderId="0" xfId="0" applyFont="1" applyFill="1" applyProtection="1"/>
    <xf numFmtId="0" fontId="16" fillId="0" borderId="0" xfId="0" applyFont="1" applyProtection="1"/>
    <xf numFmtId="0" fontId="0" fillId="0" borderId="0" xfId="0" applyAlignment="1" applyProtection="1">
      <alignment horizontal="center"/>
    </xf>
    <xf numFmtId="0" fontId="16" fillId="3" borderId="0" xfId="0" applyFont="1" applyFill="1" applyProtection="1"/>
    <xf numFmtId="0" fontId="16" fillId="6" borderId="0" xfId="0" applyFont="1" applyFill="1" applyProtection="1"/>
    <xf numFmtId="0" fontId="1" fillId="0" borderId="0" xfId="0" applyFont="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0" fillId="0" borderId="0" xfId="0" applyFont="1" applyProtection="1"/>
    <xf numFmtId="0" fontId="12" fillId="0" borderId="0" xfId="0" applyFont="1" applyFill="1" applyProtection="1"/>
    <xf numFmtId="0" fontId="11" fillId="0" borderId="0" xfId="0" applyFont="1" applyAlignment="1" applyProtection="1">
      <alignment horizontal="center"/>
    </xf>
    <xf numFmtId="44" fontId="11" fillId="2" borderId="1" xfId="1" applyFont="1" applyFill="1" applyBorder="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0" fillId="0" borderId="3" xfId="0" applyFont="1" applyBorder="1" applyAlignment="1" applyProtection="1">
      <alignment horizontal="center"/>
    </xf>
    <xf numFmtId="44" fontId="10" fillId="0" borderId="4" xfId="1" applyFont="1" applyBorder="1" applyProtection="1"/>
    <xf numFmtId="0" fontId="0" fillId="0" borderId="0" xfId="0" applyFill="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0" fontId="11" fillId="0" borderId="1" xfId="0" applyFont="1" applyBorder="1" applyProtection="1"/>
    <xf numFmtId="164" fontId="11" fillId="2" borderId="1" xfId="0" applyNumberFormat="1" applyFont="1" applyFill="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6" fontId="10" fillId="2" borderId="1" xfId="0" applyNumberFormat="1" applyFont="1" applyFill="1" applyBorder="1" applyProtection="1"/>
    <xf numFmtId="0" fontId="11" fillId="0" borderId="6" xfId="0" applyFont="1" applyBorder="1" applyAlignment="1" applyProtection="1">
      <alignment horizontal="center"/>
    </xf>
    <xf numFmtId="6" fontId="10" fillId="2" borderId="4" xfId="0" applyNumberFormat="1" applyFont="1" applyFill="1" applyBorder="1" applyProtection="1"/>
    <xf numFmtId="0" fontId="0" fillId="5" borderId="0" xfId="0" applyFill="1" applyProtection="1"/>
    <xf numFmtId="0" fontId="2" fillId="0" borderId="0" xfId="0" applyFont="1" applyProtection="1"/>
    <xf numFmtId="0" fontId="11" fillId="2" borderId="1" xfId="0" applyNumberFormat="1" applyFont="1" applyFill="1" applyBorder="1" applyProtection="1"/>
    <xf numFmtId="0" fontId="4" fillId="0" borderId="0" xfId="2" applyProtection="1"/>
    <xf numFmtId="44" fontId="11" fillId="5" borderId="1" xfId="1" applyFont="1" applyFill="1" applyBorder="1" applyProtection="1"/>
    <xf numFmtId="0" fontId="11" fillId="0" borderId="3" xfId="0" applyFont="1" applyBorder="1" applyProtection="1"/>
    <xf numFmtId="166" fontId="10" fillId="0" borderId="4" xfId="3" applyNumberFormat="1" applyFont="1" applyBorder="1" applyProtection="1"/>
    <xf numFmtId="0" fontId="11" fillId="0" borderId="3" xfId="0" applyFont="1" applyBorder="1" applyAlignment="1" applyProtection="1">
      <alignment horizontal="center"/>
    </xf>
    <xf numFmtId="0" fontId="10" fillId="2" borderId="4" xfId="0" applyFont="1" applyFill="1" applyBorder="1" applyProtection="1"/>
    <xf numFmtId="0" fontId="4" fillId="0" borderId="0" xfId="2" applyProtection="1">
      <protection locked="0"/>
    </xf>
    <xf numFmtId="0" fontId="10" fillId="0" borderId="0" xfId="0" applyFont="1" applyAlignment="1">
      <alignment horizontal="left" wrapText="1"/>
    </xf>
    <xf numFmtId="0" fontId="8" fillId="0" borderId="0" xfId="0" applyFont="1" applyAlignment="1">
      <alignment horizontal="center"/>
    </xf>
    <xf numFmtId="165"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xf numFmtId="0" fontId="0" fillId="0" borderId="0" xfId="0" applyAlignment="1">
      <alignment wrapText="1"/>
    </xf>
    <xf numFmtId="0" fontId="0" fillId="0" borderId="0" xfId="0" applyAlignment="1">
      <alignment horizontal="left"/>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276225</xdr:colOff>
      <xdr:row>4</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65151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msue.anr.msu.edu/topic/info/beef"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ers.usda.gov/data-products/meat-price-spreads.asp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28"/>
  <sheetViews>
    <sheetView tabSelected="1" zoomScaleNormal="100" workbookViewId="0">
      <selection activeCell="A16" sqref="A16:I16"/>
    </sheetView>
  </sheetViews>
  <sheetFormatPr defaultRowHeight="15" x14ac:dyDescent="0.25"/>
  <sheetData>
    <row r="7" spans="1:10" x14ac:dyDescent="0.25">
      <c r="E7" s="1" t="s">
        <v>20</v>
      </c>
    </row>
    <row r="15" spans="1:10" ht="33.75" x14ac:dyDescent="0.5">
      <c r="A15" s="60" t="s">
        <v>95</v>
      </c>
      <c r="B15" s="60"/>
      <c r="C15" s="60"/>
      <c r="D15" s="60"/>
      <c r="E15" s="60"/>
      <c r="F15" s="60"/>
      <c r="G15" s="60"/>
      <c r="H15" s="60"/>
      <c r="I15" s="60"/>
      <c r="J15" s="11"/>
    </row>
    <row r="16" spans="1:10" ht="26.25" customHeight="1" x14ac:dyDescent="0.5">
      <c r="A16" s="61">
        <v>42045</v>
      </c>
      <c r="B16" s="61"/>
      <c r="C16" s="61"/>
      <c r="D16" s="61"/>
      <c r="E16" s="61"/>
      <c r="F16" s="61"/>
      <c r="G16" s="61"/>
      <c r="H16" s="61"/>
      <c r="I16" s="61"/>
      <c r="J16" s="12"/>
    </row>
    <row r="17" spans="1:10" s="69" customFormat="1" ht="15" customHeight="1" x14ac:dyDescent="0.25">
      <c r="A17" s="2"/>
      <c r="B17" s="2"/>
      <c r="C17" s="2"/>
      <c r="D17" s="70" t="s">
        <v>98</v>
      </c>
      <c r="F17" s="2"/>
      <c r="G17" s="2"/>
      <c r="H17" s="2"/>
      <c r="I17" s="2"/>
      <c r="J17" s="2"/>
    </row>
    <row r="18" spans="1:10" x14ac:dyDescent="0.25">
      <c r="A18" s="2"/>
      <c r="B18" s="2"/>
      <c r="C18" s="2"/>
      <c r="D18" s="2"/>
      <c r="E18" s="2"/>
      <c r="F18" s="2"/>
      <c r="G18" s="2"/>
      <c r="H18" s="2"/>
      <c r="I18" s="2"/>
      <c r="J18" s="2"/>
    </row>
    <row r="19" spans="1:10" ht="48" customHeight="1" x14ac:dyDescent="0.35">
      <c r="A19" s="63" t="s">
        <v>85</v>
      </c>
      <c r="B19" s="63"/>
      <c r="C19" s="63"/>
      <c r="D19" s="63"/>
      <c r="E19" s="63"/>
      <c r="F19" s="63"/>
      <c r="G19" s="63"/>
      <c r="H19" s="63"/>
      <c r="I19" s="63"/>
      <c r="J19" s="10"/>
    </row>
    <row r="20" spans="1:10" ht="15" customHeight="1" x14ac:dyDescent="0.35">
      <c r="A20" s="10"/>
      <c r="B20" s="10"/>
      <c r="C20" s="10"/>
      <c r="D20" s="10"/>
      <c r="E20" s="10"/>
      <c r="F20" s="10"/>
      <c r="G20" s="10"/>
      <c r="H20" s="10"/>
      <c r="I20" s="10"/>
      <c r="J20" s="10"/>
    </row>
    <row r="21" spans="1:10" x14ac:dyDescent="0.25">
      <c r="A21" s="62" t="s">
        <v>76</v>
      </c>
      <c r="B21" s="62"/>
      <c r="C21" s="62"/>
      <c r="D21" s="62"/>
      <c r="E21" s="62"/>
      <c r="F21" s="62"/>
      <c r="G21" s="62"/>
      <c r="H21" s="62"/>
      <c r="I21" s="62"/>
      <c r="J21" s="2"/>
    </row>
    <row r="22" spans="1:10" x14ac:dyDescent="0.25">
      <c r="A22" s="62"/>
      <c r="B22" s="62"/>
      <c r="C22" s="62"/>
      <c r="D22" s="62"/>
      <c r="E22" s="62"/>
      <c r="F22" s="62"/>
      <c r="G22" s="62"/>
      <c r="H22" s="62"/>
      <c r="I22" s="62"/>
      <c r="J22" s="2"/>
    </row>
    <row r="23" spans="1:10" x14ac:dyDescent="0.25">
      <c r="A23" t="s">
        <v>90</v>
      </c>
      <c r="J23" s="2"/>
    </row>
    <row r="24" spans="1:10" ht="139.5" customHeight="1" x14ac:dyDescent="0.25">
      <c r="A24" s="62" t="s">
        <v>84</v>
      </c>
      <c r="B24" s="62"/>
      <c r="C24" s="62"/>
      <c r="D24" s="62"/>
      <c r="E24" s="62"/>
      <c r="F24" s="62"/>
      <c r="G24" s="62"/>
      <c r="H24" s="62"/>
      <c r="I24" s="62"/>
      <c r="J24" s="2"/>
    </row>
    <row r="25" spans="1:10" x14ac:dyDescent="0.25">
      <c r="A25" s="2"/>
      <c r="B25" s="2"/>
      <c r="C25" s="2"/>
      <c r="D25" s="2"/>
      <c r="E25" s="2"/>
      <c r="F25" s="2"/>
      <c r="G25" s="2"/>
      <c r="H25" s="2"/>
      <c r="I25" s="2"/>
      <c r="J25" s="2"/>
    </row>
    <row r="26" spans="1:10" ht="123.75" customHeight="1" x14ac:dyDescent="0.25">
      <c r="A26" s="62" t="s">
        <v>78</v>
      </c>
      <c r="B26" s="62"/>
      <c r="C26" s="62"/>
      <c r="D26" s="62"/>
      <c r="E26" s="62"/>
      <c r="F26" s="62"/>
      <c r="G26" s="62"/>
      <c r="H26" s="62"/>
      <c r="I26" s="62"/>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sheetData>
  <sheetProtection password="EC32"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workbookViewId="0">
      <selection activeCell="A20" sqref="A20"/>
    </sheetView>
  </sheetViews>
  <sheetFormatPr defaultColWidth="9.28515625" defaultRowHeight="15.75" x14ac:dyDescent="0.25"/>
  <cols>
    <col min="1" max="16384" width="9.28515625" style="4"/>
  </cols>
  <sheetData>
    <row r="1" spans="1:9" x14ac:dyDescent="0.25">
      <c r="A1" s="3" t="s">
        <v>21</v>
      </c>
    </row>
    <row r="2" spans="1:9" ht="32.25" customHeight="1" x14ac:dyDescent="0.25">
      <c r="A2" s="64" t="s">
        <v>71</v>
      </c>
      <c r="B2" s="64"/>
      <c r="C2" s="64"/>
      <c r="D2" s="64"/>
      <c r="E2" s="64"/>
      <c r="F2" s="64"/>
      <c r="G2" s="64"/>
      <c r="H2" s="64"/>
      <c r="I2" s="64"/>
    </row>
    <row r="4" spans="1:9" ht="79.5" customHeight="1" x14ac:dyDescent="0.25">
      <c r="A4" s="64" t="s">
        <v>72</v>
      </c>
      <c r="B4" s="64"/>
      <c r="C4" s="64"/>
      <c r="D4" s="64"/>
      <c r="E4" s="64"/>
      <c r="F4" s="64"/>
      <c r="G4" s="64"/>
      <c r="H4" s="64"/>
      <c r="I4" s="64"/>
    </row>
    <row r="6" spans="1:9" x14ac:dyDescent="0.25">
      <c r="A6" s="3" t="s">
        <v>48</v>
      </c>
    </row>
    <row r="7" spans="1:9" x14ac:dyDescent="0.25">
      <c r="A7" s="4" t="s">
        <v>19</v>
      </c>
    </row>
    <row r="8" spans="1:9" ht="47.25" customHeight="1" x14ac:dyDescent="0.25">
      <c r="A8" s="64" t="s">
        <v>73</v>
      </c>
      <c r="B8" s="64"/>
      <c r="C8" s="64"/>
      <c r="D8" s="64"/>
      <c r="E8" s="64"/>
      <c r="F8" s="64"/>
      <c r="G8" s="64"/>
      <c r="H8" s="64"/>
      <c r="I8" s="64"/>
    </row>
    <row r="9" spans="1:9" x14ac:dyDescent="0.25">
      <c r="A9" s="5"/>
      <c r="B9" s="4" t="s">
        <v>12</v>
      </c>
    </row>
    <row r="10" spans="1:9" x14ac:dyDescent="0.25">
      <c r="A10" s="6"/>
      <c r="B10" s="4" t="s">
        <v>16</v>
      </c>
    </row>
    <row r="11" spans="1:9" x14ac:dyDescent="0.25">
      <c r="A11" s="7"/>
      <c r="B11" s="4" t="s">
        <v>49</v>
      </c>
    </row>
    <row r="12" spans="1:9" x14ac:dyDescent="0.25">
      <c r="A12" s="8"/>
      <c r="B12" s="4" t="s">
        <v>69</v>
      </c>
    </row>
    <row r="13" spans="1:9" x14ac:dyDescent="0.25">
      <c r="A13" s="9"/>
    </row>
    <row r="14" spans="1:9" ht="48" customHeight="1" x14ac:dyDescent="0.25">
      <c r="A14" s="65" t="s">
        <v>74</v>
      </c>
      <c r="B14" s="65"/>
      <c r="C14" s="65"/>
      <c r="D14" s="65"/>
      <c r="E14" s="65"/>
      <c r="F14" s="65"/>
      <c r="G14" s="65"/>
      <c r="H14" s="65"/>
      <c r="I14" s="65"/>
    </row>
    <row r="15" spans="1:9" ht="15.4" customHeight="1" x14ac:dyDescent="0.25">
      <c r="A15" s="59"/>
      <c r="B15" s="59"/>
      <c r="C15" s="59"/>
      <c r="D15" s="59"/>
      <c r="E15" s="59"/>
      <c r="F15" s="59"/>
      <c r="G15" s="59"/>
      <c r="H15" s="59"/>
      <c r="I15" s="59"/>
    </row>
    <row r="16" spans="1:9" ht="16.149999999999999" customHeight="1" x14ac:dyDescent="0.25">
      <c r="A16" t="s">
        <v>90</v>
      </c>
      <c r="B16" s="59"/>
      <c r="C16" s="59"/>
      <c r="D16" s="59"/>
      <c r="E16" s="59"/>
      <c r="F16" s="59"/>
      <c r="G16" s="59"/>
      <c r="H16" s="59"/>
      <c r="I16" s="59"/>
    </row>
    <row r="18" spans="1:9" x14ac:dyDescent="0.25">
      <c r="A18" s="3" t="s">
        <v>64</v>
      </c>
    </row>
    <row r="19" spans="1:9" ht="32.25" customHeight="1" x14ac:dyDescent="0.25">
      <c r="A19" s="64" t="s">
        <v>75</v>
      </c>
      <c r="B19" s="64"/>
      <c r="C19" s="64"/>
      <c r="D19" s="64"/>
      <c r="E19" s="64"/>
      <c r="F19" s="64"/>
      <c r="G19" s="64"/>
      <c r="H19" s="64"/>
      <c r="I19" s="64"/>
    </row>
    <row r="20" spans="1:9" x14ac:dyDescent="0.25">
      <c r="A20" s="58" t="s">
        <v>65</v>
      </c>
    </row>
    <row r="21" spans="1:9" x14ac:dyDescent="0.25">
      <c r="A21" s="58" t="s">
        <v>86</v>
      </c>
    </row>
    <row r="22" spans="1:9" x14ac:dyDescent="0.25">
      <c r="A22" s="58" t="s">
        <v>87</v>
      </c>
    </row>
    <row r="23" spans="1:9" x14ac:dyDescent="0.25">
      <c r="A23" s="24" t="s">
        <v>11</v>
      </c>
    </row>
    <row r="24" spans="1:9" x14ac:dyDescent="0.25">
      <c r="A24" s="58" t="s">
        <v>10</v>
      </c>
    </row>
  </sheetData>
  <sheetProtection password="EC32" sheet="1" objects="1" scenarios="1" selectLockedCells="1"/>
  <mergeCells count="5">
    <mergeCell ref="A2:I2"/>
    <mergeCell ref="A4:I4"/>
    <mergeCell ref="A8:I8"/>
    <mergeCell ref="A14:I14"/>
    <mergeCell ref="A19:I19"/>
  </mergeCells>
  <hyperlinks>
    <hyperlink ref="A24" r:id="rId1" xr:uid="{00000000-0004-0000-0100-000000000000}"/>
    <hyperlink ref="A20" r:id="rId2" xr:uid="{00000000-0004-0000-0100-000001000000}"/>
    <hyperlink ref="A22" r:id="rId3" xr:uid="{00000000-0004-0000-0100-000002000000}"/>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zoomScale="125" zoomScaleNormal="125" workbookViewId="0">
      <selection activeCell="D7" sqref="D7"/>
    </sheetView>
  </sheetViews>
  <sheetFormatPr defaultColWidth="8.7109375" defaultRowHeight="15" x14ac:dyDescent="0.25"/>
  <cols>
    <col min="1" max="1" width="40" style="17" customWidth="1"/>
    <col min="2" max="2" width="4.5703125" style="17" customWidth="1"/>
    <col min="3" max="3" width="12.7109375" style="17" customWidth="1"/>
    <col min="4" max="4" width="12.5703125" style="17" customWidth="1"/>
    <col min="5" max="5" width="6.5703125" style="20" customWidth="1"/>
    <col min="6" max="6" width="12.5703125" style="17" customWidth="1"/>
    <col min="7" max="9" width="8.7109375" style="17"/>
    <col min="10" max="10" width="7.28515625" style="17" customWidth="1"/>
    <col min="11" max="16384" width="8.7109375" style="17"/>
  </cols>
  <sheetData>
    <row r="1" spans="1:7" ht="18.75" x14ac:dyDescent="0.3">
      <c r="A1" s="68" t="s">
        <v>0</v>
      </c>
      <c r="B1" s="68"/>
      <c r="C1" s="68"/>
      <c r="D1" s="68"/>
      <c r="E1" s="68"/>
      <c r="F1" s="68"/>
    </row>
    <row r="2" spans="1:7" x14ac:dyDescent="0.25">
      <c r="A2" s="18"/>
      <c r="B2" s="19" t="s">
        <v>12</v>
      </c>
    </row>
    <row r="3" spans="1:7" x14ac:dyDescent="0.25">
      <c r="A3" s="21"/>
      <c r="B3" s="19" t="s">
        <v>16</v>
      </c>
    </row>
    <row r="4" spans="1:7" x14ac:dyDescent="0.25">
      <c r="A4" s="22"/>
      <c r="B4" s="19" t="s">
        <v>89</v>
      </c>
    </row>
    <row r="5" spans="1:7" s="23" customFormat="1" ht="18.75" x14ac:dyDescent="0.3">
      <c r="A5" s="66" t="s">
        <v>53</v>
      </c>
      <c r="B5" s="66"/>
      <c r="C5" s="66"/>
      <c r="D5" s="66"/>
      <c r="E5" s="66"/>
      <c r="F5" s="66"/>
    </row>
    <row r="6" spans="1:7" s="24" customFormat="1" ht="31.5" x14ac:dyDescent="0.25">
      <c r="D6" s="25" t="s">
        <v>1</v>
      </c>
      <c r="E6" s="26" t="s">
        <v>56</v>
      </c>
      <c r="F6" s="27" t="s">
        <v>97</v>
      </c>
      <c r="G6" s="28" t="s">
        <v>14</v>
      </c>
    </row>
    <row r="7" spans="1:7" s="24" customFormat="1" ht="15.75" x14ac:dyDescent="0.25">
      <c r="A7" s="29" t="s">
        <v>50</v>
      </c>
      <c r="D7" s="13">
        <v>600</v>
      </c>
      <c r="E7" s="30"/>
      <c r="F7" s="31">
        <v>600</v>
      </c>
      <c r="G7" s="24" t="s">
        <v>52</v>
      </c>
    </row>
    <row r="8" spans="1:7" s="24" customFormat="1" ht="15.75" x14ac:dyDescent="0.25">
      <c r="A8" s="29" t="s">
        <v>23</v>
      </c>
      <c r="D8" s="13">
        <v>388</v>
      </c>
      <c r="E8" s="30"/>
      <c r="F8" s="31">
        <v>388</v>
      </c>
      <c r="G8" s="24" t="s">
        <v>24</v>
      </c>
    </row>
    <row r="9" spans="1:7" s="24" customFormat="1" ht="15.75" x14ac:dyDescent="0.25">
      <c r="A9" s="29" t="s">
        <v>80</v>
      </c>
      <c r="D9" s="13">
        <v>25</v>
      </c>
      <c r="E9" s="30"/>
      <c r="F9" s="31">
        <v>25</v>
      </c>
      <c r="G9" s="24" t="s">
        <v>25</v>
      </c>
    </row>
    <row r="10" spans="1:7" s="24" customFormat="1" ht="15.75" x14ac:dyDescent="0.25">
      <c r="A10" s="29" t="s">
        <v>81</v>
      </c>
      <c r="D10" s="13">
        <v>90</v>
      </c>
      <c r="E10" s="30"/>
      <c r="F10" s="31">
        <v>90</v>
      </c>
      <c r="G10" s="24" t="s">
        <v>93</v>
      </c>
    </row>
    <row r="11" spans="1:7" s="24" customFormat="1" ht="15.75" x14ac:dyDescent="0.25">
      <c r="A11" s="29" t="s">
        <v>79</v>
      </c>
      <c r="D11" s="13">
        <v>100</v>
      </c>
      <c r="E11" s="30"/>
      <c r="F11" s="31">
        <v>100</v>
      </c>
      <c r="G11" s="24" t="s">
        <v>70</v>
      </c>
    </row>
    <row r="12" spans="1:7" s="24" customFormat="1" ht="15.75" x14ac:dyDescent="0.25">
      <c r="A12" s="29" t="s">
        <v>82</v>
      </c>
      <c r="D12" s="13">
        <v>50</v>
      </c>
      <c r="E12" s="30"/>
      <c r="F12" s="31">
        <v>50</v>
      </c>
      <c r="G12" s="24" t="s">
        <v>83</v>
      </c>
    </row>
    <row r="13" spans="1:7" s="28" customFormat="1" ht="16.5" thickBot="1" x14ac:dyDescent="0.3">
      <c r="A13" s="32" t="s">
        <v>26</v>
      </c>
      <c r="B13" s="33"/>
      <c r="C13" s="33"/>
      <c r="D13" s="34">
        <f>SUM(D7:D12)</f>
        <v>1253</v>
      </c>
      <c r="E13" s="35"/>
      <c r="F13" s="36">
        <f>SUM(F7:F12)</f>
        <v>1253</v>
      </c>
    </row>
    <row r="14" spans="1:7" ht="5.25" customHeight="1" thickTop="1" x14ac:dyDescent="0.25">
      <c r="A14" s="37"/>
    </row>
    <row r="15" spans="1:7" s="23" customFormat="1" ht="18.75" x14ac:dyDescent="0.3">
      <c r="A15" s="67" t="s">
        <v>22</v>
      </c>
      <c r="B15" s="67"/>
      <c r="C15" s="67"/>
      <c r="D15" s="67"/>
      <c r="E15" s="67"/>
      <c r="F15" s="67"/>
    </row>
    <row r="16" spans="1:7" s="24" customFormat="1" ht="47.25" x14ac:dyDescent="0.25">
      <c r="C16" s="38" t="s">
        <v>58</v>
      </c>
      <c r="D16" s="25" t="s">
        <v>59</v>
      </c>
      <c r="E16" s="26" t="s">
        <v>56</v>
      </c>
      <c r="F16" s="27" t="s">
        <v>96</v>
      </c>
      <c r="G16" s="28" t="s">
        <v>14</v>
      </c>
    </row>
    <row r="17" spans="1:11" s="24" customFormat="1" ht="15.75" x14ac:dyDescent="0.25">
      <c r="A17" s="24" t="s">
        <v>31</v>
      </c>
      <c r="C17" s="14">
        <v>1200</v>
      </c>
      <c r="D17" s="39">
        <f>D19/(D18/100)</f>
        <v>1200</v>
      </c>
      <c r="E17" s="30" t="s">
        <v>3</v>
      </c>
      <c r="F17" s="40">
        <v>1200</v>
      </c>
      <c r="G17" s="24" t="s">
        <v>17</v>
      </c>
    </row>
    <row r="18" spans="1:11" s="24" customFormat="1" ht="15.75" x14ac:dyDescent="0.25">
      <c r="A18" s="24" t="s">
        <v>62</v>
      </c>
      <c r="C18" s="14">
        <v>63</v>
      </c>
      <c r="D18" s="15">
        <v>63</v>
      </c>
      <c r="E18" s="30" t="s">
        <v>2</v>
      </c>
      <c r="F18" s="40">
        <v>63</v>
      </c>
      <c r="G18" s="24" t="s">
        <v>4</v>
      </c>
      <c r="K18" s="24" t="s">
        <v>63</v>
      </c>
    </row>
    <row r="19" spans="1:11" s="24" customFormat="1" ht="15.75" x14ac:dyDescent="0.25">
      <c r="A19" s="24" t="s">
        <v>32</v>
      </c>
      <c r="C19" s="41">
        <f>C17*(C18/100)</f>
        <v>756</v>
      </c>
      <c r="D19" s="14">
        <v>756</v>
      </c>
      <c r="E19" s="30" t="s">
        <v>3</v>
      </c>
      <c r="F19" s="40">
        <v>756</v>
      </c>
      <c r="G19" s="24" t="s">
        <v>51</v>
      </c>
    </row>
    <row r="20" spans="1:11" s="24" customFormat="1" ht="15.75" x14ac:dyDescent="0.25">
      <c r="A20" s="24" t="s">
        <v>33</v>
      </c>
      <c r="C20" s="13">
        <v>2</v>
      </c>
      <c r="D20" s="13">
        <v>2</v>
      </c>
      <c r="E20" s="30" t="s">
        <v>28</v>
      </c>
      <c r="F20" s="42">
        <v>2</v>
      </c>
      <c r="G20" s="24" t="s">
        <v>13</v>
      </c>
    </row>
    <row r="21" spans="1:11" s="24" customFormat="1" ht="15.75" x14ac:dyDescent="0.25">
      <c r="A21" s="24" t="s">
        <v>57</v>
      </c>
      <c r="C21" s="43">
        <f>C19*C20</f>
        <v>1512</v>
      </c>
      <c r="D21" s="44">
        <f>D19*D20</f>
        <v>1512</v>
      </c>
      <c r="E21" s="30"/>
      <c r="F21" s="42">
        <v>1512</v>
      </c>
      <c r="G21" s="24" t="s">
        <v>5</v>
      </c>
    </row>
    <row r="22" spans="1:11" s="24" customFormat="1" ht="15.75" x14ac:dyDescent="0.25">
      <c r="A22" s="24" t="s">
        <v>34</v>
      </c>
      <c r="C22" s="43">
        <f>C21/C17</f>
        <v>1.26</v>
      </c>
      <c r="D22" s="44">
        <f>D21/D17</f>
        <v>1.26</v>
      </c>
      <c r="E22" s="30" t="s">
        <v>28</v>
      </c>
      <c r="F22" s="42">
        <v>1.26</v>
      </c>
      <c r="G22" s="24" t="s">
        <v>6</v>
      </c>
    </row>
    <row r="23" spans="1:11" s="24" customFormat="1" ht="15.75" x14ac:dyDescent="0.25">
      <c r="A23" s="24" t="s">
        <v>35</v>
      </c>
      <c r="C23" s="13">
        <v>1.2</v>
      </c>
      <c r="D23" s="13">
        <v>1.2</v>
      </c>
      <c r="E23" s="30" t="s">
        <v>28</v>
      </c>
      <c r="F23" s="42">
        <v>1.2</v>
      </c>
      <c r="G23" s="24" t="s">
        <v>15</v>
      </c>
    </row>
    <row r="24" spans="1:11" s="24" customFormat="1" ht="15.75" x14ac:dyDescent="0.25">
      <c r="A24" s="28" t="s">
        <v>60</v>
      </c>
      <c r="C24" s="45">
        <f>(C22*C17)-(C23*C17)</f>
        <v>72</v>
      </c>
      <c r="D24" s="45">
        <f>(D22*D17)-(D23*D17)</f>
        <v>72</v>
      </c>
      <c r="E24" s="30" t="s">
        <v>29</v>
      </c>
      <c r="F24" s="46">
        <v>72</v>
      </c>
      <c r="G24" s="24" t="s">
        <v>77</v>
      </c>
    </row>
    <row r="25" spans="1:11" s="28" customFormat="1" ht="16.5" thickBot="1" x14ac:dyDescent="0.3">
      <c r="A25" s="33" t="s">
        <v>61</v>
      </c>
      <c r="B25" s="33"/>
      <c r="C25" s="36">
        <f>C21-D13</f>
        <v>259</v>
      </c>
      <c r="D25" s="36">
        <f>D21-D13</f>
        <v>259</v>
      </c>
      <c r="E25" s="47" t="s">
        <v>29</v>
      </c>
      <c r="F25" s="48">
        <v>259</v>
      </c>
      <c r="G25" s="24" t="s">
        <v>77</v>
      </c>
    </row>
    <row r="26" spans="1:11" ht="5.25" customHeight="1" thickTop="1" x14ac:dyDescent="0.25">
      <c r="F26" s="49"/>
    </row>
    <row r="27" spans="1:11" s="50" customFormat="1" ht="18.75" x14ac:dyDescent="0.3">
      <c r="A27" s="68" t="s">
        <v>54</v>
      </c>
      <c r="B27" s="68"/>
      <c r="C27" s="68"/>
      <c r="D27" s="68"/>
      <c r="E27" s="68"/>
      <c r="F27" s="68"/>
    </row>
    <row r="28" spans="1:11" s="50" customFormat="1" ht="18.75" x14ac:dyDescent="0.3">
      <c r="A28" s="67" t="s">
        <v>55</v>
      </c>
      <c r="B28" s="67"/>
      <c r="C28" s="67"/>
      <c r="D28" s="67"/>
      <c r="E28" s="67"/>
      <c r="F28" s="67"/>
    </row>
    <row r="29" spans="1:11" s="24" customFormat="1" ht="31.5" x14ac:dyDescent="0.25">
      <c r="D29" s="25" t="s">
        <v>1</v>
      </c>
      <c r="E29" s="26" t="s">
        <v>56</v>
      </c>
      <c r="F29" s="27" t="s">
        <v>94</v>
      </c>
      <c r="G29" s="28" t="s">
        <v>14</v>
      </c>
    </row>
    <row r="30" spans="1:11" s="24" customFormat="1" ht="15.75" x14ac:dyDescent="0.25">
      <c r="A30" s="24" t="s">
        <v>88</v>
      </c>
      <c r="D30" s="16">
        <f>D19</f>
        <v>756</v>
      </c>
      <c r="E30" s="30" t="s">
        <v>3</v>
      </c>
      <c r="F30" s="40">
        <v>756</v>
      </c>
      <c r="G30" s="24" t="s">
        <v>36</v>
      </c>
    </row>
    <row r="31" spans="1:11" s="24" customFormat="1" ht="15.75" x14ac:dyDescent="0.25">
      <c r="A31" s="24" t="s">
        <v>37</v>
      </c>
      <c r="D31" s="14">
        <v>70</v>
      </c>
      <c r="E31" s="30" t="s">
        <v>2</v>
      </c>
      <c r="F31" s="51">
        <v>70</v>
      </c>
      <c r="G31" s="24" t="s">
        <v>91</v>
      </c>
    </row>
    <row r="32" spans="1:11" s="24" customFormat="1" ht="15.75" x14ac:dyDescent="0.25">
      <c r="A32" s="24" t="s">
        <v>38</v>
      </c>
      <c r="D32" s="41">
        <f>D30*(D31/100)</f>
        <v>529.19999999999993</v>
      </c>
      <c r="E32" s="30" t="s">
        <v>3</v>
      </c>
      <c r="F32" s="40">
        <v>529.20000000000005</v>
      </c>
      <c r="G32" s="24" t="s">
        <v>7</v>
      </c>
    </row>
    <row r="33" spans="1:9" s="24" customFormat="1" ht="15.75" x14ac:dyDescent="0.25">
      <c r="A33" s="24" t="s">
        <v>39</v>
      </c>
      <c r="D33" s="13">
        <v>57</v>
      </c>
      <c r="E33" s="30" t="s">
        <v>29</v>
      </c>
      <c r="F33" s="31">
        <v>57</v>
      </c>
      <c r="G33" s="24" t="s">
        <v>8</v>
      </c>
    </row>
    <row r="34" spans="1:9" s="24" customFormat="1" ht="15.75" x14ac:dyDescent="0.25">
      <c r="A34" s="24" t="s">
        <v>40</v>
      </c>
      <c r="D34" s="13">
        <v>0.5</v>
      </c>
      <c r="E34" s="30" t="s">
        <v>28</v>
      </c>
      <c r="F34" s="31">
        <v>0.5</v>
      </c>
      <c r="G34" s="24" t="s">
        <v>8</v>
      </c>
    </row>
    <row r="35" spans="1:9" s="24" customFormat="1" ht="15.75" x14ac:dyDescent="0.25">
      <c r="A35" s="24" t="s">
        <v>41</v>
      </c>
      <c r="D35" s="43">
        <f>D30*D34</f>
        <v>378</v>
      </c>
      <c r="E35" s="30"/>
      <c r="F35" s="31">
        <v>378</v>
      </c>
      <c r="G35" s="24" t="s">
        <v>9</v>
      </c>
    </row>
    <row r="36" spans="1:9" s="24" customFormat="1" ht="15.75" x14ac:dyDescent="0.25">
      <c r="A36" s="24" t="s">
        <v>42</v>
      </c>
      <c r="D36" s="43">
        <f>D21+D33+D35</f>
        <v>1947</v>
      </c>
      <c r="E36" s="30"/>
      <c r="F36" s="31">
        <v>1947</v>
      </c>
      <c r="G36" s="24" t="s">
        <v>92</v>
      </c>
    </row>
    <row r="37" spans="1:9" s="24" customFormat="1" ht="15.75" x14ac:dyDescent="0.25">
      <c r="A37" s="24" t="s">
        <v>43</v>
      </c>
      <c r="D37" s="43">
        <f>D36/D32</f>
        <v>3.6791383219954654</v>
      </c>
      <c r="E37" s="30" t="s">
        <v>28</v>
      </c>
      <c r="F37" s="31">
        <v>3.68</v>
      </c>
      <c r="G37" s="24" t="s">
        <v>47</v>
      </c>
    </row>
    <row r="38" spans="1:9" s="24" customFormat="1" ht="15.75" x14ac:dyDescent="0.25">
      <c r="A38" s="24" t="s">
        <v>68</v>
      </c>
      <c r="D38" s="13">
        <v>5.63</v>
      </c>
      <c r="E38" s="30" t="s">
        <v>28</v>
      </c>
      <c r="F38" s="31">
        <v>5.63</v>
      </c>
      <c r="G38" s="24" t="s">
        <v>67</v>
      </c>
      <c r="I38" s="58" t="s">
        <v>66</v>
      </c>
    </row>
    <row r="39" spans="1:9" s="24" customFormat="1" ht="15.75" x14ac:dyDescent="0.25">
      <c r="A39" s="24" t="s">
        <v>27</v>
      </c>
      <c r="D39" s="53">
        <f>D38*D32</f>
        <v>2979.3959999999997</v>
      </c>
      <c r="E39" s="30"/>
      <c r="F39" s="31">
        <v>2979.4</v>
      </c>
      <c r="G39" s="24" t="s">
        <v>44</v>
      </c>
    </row>
    <row r="40" spans="1:9" s="24" customFormat="1" ht="15.75" x14ac:dyDescent="0.25">
      <c r="A40" s="24" t="s">
        <v>30</v>
      </c>
      <c r="D40" s="43">
        <f>D38-D37</f>
        <v>1.9508616780045345</v>
      </c>
      <c r="E40" s="30" t="s">
        <v>28</v>
      </c>
      <c r="F40" s="31">
        <v>1.95</v>
      </c>
      <c r="G40" s="24" t="s">
        <v>45</v>
      </c>
    </row>
    <row r="41" spans="1:9" s="24" customFormat="1" ht="16.5" thickBot="1" x14ac:dyDescent="0.3">
      <c r="A41" s="33" t="s">
        <v>18</v>
      </c>
      <c r="B41" s="54"/>
      <c r="C41" s="54"/>
      <c r="D41" s="55">
        <f>(1-(D37/D38))*100</f>
        <v>34.651184334005947</v>
      </c>
      <c r="E41" s="56" t="s">
        <v>2</v>
      </c>
      <c r="F41" s="57">
        <v>34.700000000000003</v>
      </c>
      <c r="G41" s="24" t="s">
        <v>46</v>
      </c>
    </row>
    <row r="42" spans="1:9" s="24" customFormat="1" ht="16.5" thickTop="1" x14ac:dyDescent="0.25">
      <c r="A42" s="52"/>
      <c r="E42" s="30"/>
    </row>
    <row r="43" spans="1:9" s="24" customFormat="1" ht="15.75" x14ac:dyDescent="0.25">
      <c r="E43" s="30"/>
    </row>
    <row r="44" spans="1:9" s="24" customFormat="1" ht="15.75" x14ac:dyDescent="0.25">
      <c r="E44" s="30"/>
    </row>
  </sheetData>
  <sheetProtection password="EC32" sheet="1" objects="1" scenarios="1" selectLockedCells="1"/>
  <mergeCells count="5">
    <mergeCell ref="A5:F5"/>
    <mergeCell ref="A15:F15"/>
    <mergeCell ref="A27:F27"/>
    <mergeCell ref="A28:F28"/>
    <mergeCell ref="A1:F1"/>
  </mergeCells>
  <hyperlinks>
    <hyperlink ref="I38" r:id="rId1" xr:uid="{00000000-0004-0000-0200-000000000000}"/>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Introduction and Instructions</vt:lpstr>
      <vt:lpstr>Pricing Worksheet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Bill Halfman</cp:lastModifiedBy>
  <cp:lastPrinted>2014-09-15T15:05:12Z</cp:lastPrinted>
  <dcterms:created xsi:type="dcterms:W3CDTF">2013-09-19T20:20:14Z</dcterms:created>
  <dcterms:modified xsi:type="dcterms:W3CDTF">2020-01-02T17:07:01Z</dcterms:modified>
</cp:coreProperties>
</file>